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ke\Desktop\BW\"/>
    </mc:Choice>
  </mc:AlternateContent>
  <xr:revisionPtr revIDLastSave="0" documentId="13_ncr:1_{B5AE0F44-CA5A-4727-A6EE-0A8AFE321FDB}" xr6:coauthVersionLast="47" xr6:coauthVersionMax="47" xr10:uidLastSave="{00000000-0000-0000-0000-000000000000}"/>
  <bookViews>
    <workbookView xWindow="-120" yWindow="-120" windowWidth="29040" windowHeight="15720" activeTab="1" xr2:uid="{70385518-2023-496F-8132-5AC42C117DD6}"/>
  </bookViews>
  <sheets>
    <sheet name="Grants" sheetId="2" r:id="rId1"/>
    <sheet name="Income Statement &amp; Foreca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G9" i="2"/>
  <c r="A9" i="2"/>
  <c r="C15" i="2"/>
  <c r="A15" i="2" s="1"/>
  <c r="D15" i="2"/>
  <c r="E15" i="2"/>
  <c r="K91" i="1"/>
  <c r="L91" i="1"/>
  <c r="M91" i="1"/>
  <c r="N91" i="1"/>
  <c r="O91" i="1" s="1"/>
  <c r="J91" i="1"/>
  <c r="J86" i="1"/>
  <c r="J84" i="1"/>
  <c r="K84" i="1" s="1"/>
  <c r="J82" i="1"/>
  <c r="K82" i="1" s="1"/>
  <c r="L82" i="1" s="1"/>
  <c r="H92" i="1"/>
  <c r="P92" i="1"/>
  <c r="G92" i="1"/>
  <c r="F92" i="1"/>
  <c r="E92" i="1"/>
  <c r="E93" i="1" s="1"/>
  <c r="D92" i="1"/>
  <c r="P12" i="1"/>
  <c r="P89" i="1"/>
  <c r="P90" i="1"/>
  <c r="H69" i="1"/>
  <c r="H74" i="1" s="1"/>
  <c r="F69" i="1"/>
  <c r="D69" i="1"/>
  <c r="P69" i="1" s="1"/>
  <c r="P67" i="1"/>
  <c r="Q74" i="1"/>
  <c r="E74" i="1"/>
  <c r="F74" i="1"/>
  <c r="G74" i="1"/>
  <c r="I74" i="1"/>
  <c r="J74" i="1"/>
  <c r="K74" i="1"/>
  <c r="L74" i="1"/>
  <c r="M74" i="1"/>
  <c r="N74" i="1"/>
  <c r="O74" i="1"/>
  <c r="D74" i="1"/>
  <c r="D17" i="1"/>
  <c r="E17" i="1"/>
  <c r="F17" i="1"/>
  <c r="H17" i="1"/>
  <c r="I17" i="1"/>
  <c r="J17" i="1"/>
  <c r="K17" i="1"/>
  <c r="L17" i="1"/>
  <c r="M17" i="1"/>
  <c r="N17" i="1"/>
  <c r="O17" i="1"/>
  <c r="D35" i="1"/>
  <c r="E35" i="1"/>
  <c r="F35" i="1"/>
  <c r="G35" i="1"/>
  <c r="H35" i="1"/>
  <c r="I35" i="1"/>
  <c r="J35" i="1"/>
  <c r="K35" i="1"/>
  <c r="L35" i="1"/>
  <c r="M35" i="1"/>
  <c r="N35" i="1"/>
  <c r="O35" i="1"/>
  <c r="D29" i="1"/>
  <c r="E29" i="1"/>
  <c r="F29" i="1"/>
  <c r="G29" i="1"/>
  <c r="H29" i="1"/>
  <c r="I29" i="1"/>
  <c r="J29" i="1"/>
  <c r="K29" i="1"/>
  <c r="L29" i="1"/>
  <c r="M29" i="1"/>
  <c r="N29" i="1"/>
  <c r="O29" i="1"/>
  <c r="D44" i="1"/>
  <c r="E44" i="1"/>
  <c r="F44" i="1"/>
  <c r="G44" i="1"/>
  <c r="H44" i="1"/>
  <c r="I44" i="1"/>
  <c r="J44" i="1"/>
  <c r="K44" i="1"/>
  <c r="L44" i="1"/>
  <c r="M44" i="1"/>
  <c r="N44" i="1"/>
  <c r="O44" i="1"/>
  <c r="D53" i="1"/>
  <c r="E53" i="1"/>
  <c r="F53" i="1"/>
  <c r="G53" i="1"/>
  <c r="H53" i="1"/>
  <c r="I53" i="1"/>
  <c r="J53" i="1"/>
  <c r="K53" i="1"/>
  <c r="L53" i="1"/>
  <c r="M53" i="1"/>
  <c r="N53" i="1"/>
  <c r="O53" i="1"/>
  <c r="D58" i="1"/>
  <c r="E58" i="1"/>
  <c r="F58" i="1"/>
  <c r="G58" i="1"/>
  <c r="H58" i="1"/>
  <c r="I58" i="1"/>
  <c r="J58" i="1"/>
  <c r="K58" i="1"/>
  <c r="L58" i="1"/>
  <c r="M58" i="1"/>
  <c r="N58" i="1"/>
  <c r="O58" i="1"/>
  <c r="D64" i="1"/>
  <c r="E64" i="1"/>
  <c r="F64" i="1"/>
  <c r="G64" i="1"/>
  <c r="H64" i="1"/>
  <c r="I64" i="1"/>
  <c r="J64" i="1"/>
  <c r="K64" i="1"/>
  <c r="L64" i="1"/>
  <c r="M64" i="1"/>
  <c r="N64" i="1"/>
  <c r="O64" i="1"/>
  <c r="D93" i="1"/>
  <c r="F93" i="1"/>
  <c r="G93" i="1"/>
  <c r="I93" i="1"/>
  <c r="Q29" i="1"/>
  <c r="P20" i="1"/>
  <c r="G9" i="1"/>
  <c r="G17" i="1" s="1"/>
  <c r="P78" i="1"/>
  <c r="P79" i="1"/>
  <c r="P80" i="1"/>
  <c r="P81" i="1"/>
  <c r="P83" i="1"/>
  <c r="P85" i="1"/>
  <c r="P87" i="1"/>
  <c r="P88" i="1"/>
  <c r="P77" i="1"/>
  <c r="P70" i="1"/>
  <c r="P71" i="1"/>
  <c r="P72" i="1"/>
  <c r="P73" i="1"/>
  <c r="P68" i="1"/>
  <c r="P63" i="1"/>
  <c r="P62" i="1"/>
  <c r="P61" i="1"/>
  <c r="P57" i="1"/>
  <c r="P56" i="1"/>
  <c r="P58" i="1" s="1"/>
  <c r="P48" i="1"/>
  <c r="P49" i="1"/>
  <c r="P50" i="1"/>
  <c r="P51" i="1"/>
  <c r="P52" i="1"/>
  <c r="P47" i="1"/>
  <c r="P43" i="1"/>
  <c r="P42" i="1"/>
  <c r="P41" i="1"/>
  <c r="P34" i="1"/>
  <c r="P33" i="1"/>
  <c r="P32" i="1"/>
  <c r="P28" i="1"/>
  <c r="P27" i="1"/>
  <c r="P26" i="1"/>
  <c r="P25" i="1"/>
  <c r="P24" i="1"/>
  <c r="P23" i="1"/>
  <c r="P22" i="1"/>
  <c r="P21" i="1"/>
  <c r="P10" i="1"/>
  <c r="P11" i="1"/>
  <c r="P13" i="1"/>
  <c r="P14" i="1"/>
  <c r="P15" i="1"/>
  <c r="P16" i="1"/>
  <c r="P8" i="1"/>
  <c r="Q56" i="1"/>
  <c r="Q58" i="1" s="1"/>
  <c r="Q93" i="1"/>
  <c r="Q64" i="1"/>
  <c r="Q44" i="1"/>
  <c r="Q53" i="1"/>
  <c r="Q35" i="1"/>
  <c r="Q17" i="1"/>
  <c r="L84" i="1" l="1"/>
  <c r="M84" i="1" s="1"/>
  <c r="N84" i="1" s="1"/>
  <c r="P84" i="1"/>
  <c r="K86" i="1"/>
  <c r="P86" i="1" s="1"/>
  <c r="P91" i="1"/>
  <c r="J93" i="1"/>
  <c r="J95" i="1" s="1"/>
  <c r="M82" i="1"/>
  <c r="H93" i="1"/>
  <c r="P74" i="1"/>
  <c r="P9" i="1"/>
  <c r="P17" i="1" s="1"/>
  <c r="P35" i="1"/>
  <c r="E37" i="1"/>
  <c r="H37" i="1"/>
  <c r="M37" i="1"/>
  <c r="F37" i="1"/>
  <c r="J37" i="1"/>
  <c r="K37" i="1"/>
  <c r="G37" i="1"/>
  <c r="D37" i="1"/>
  <c r="O37" i="1"/>
  <c r="H95" i="1"/>
  <c r="I37" i="1"/>
  <c r="N37" i="1"/>
  <c r="Q37" i="1"/>
  <c r="L37" i="1"/>
  <c r="G95" i="1"/>
  <c r="G97" i="1" s="1"/>
  <c r="F95" i="1"/>
  <c r="F97" i="1" s="1"/>
  <c r="D95" i="1"/>
  <c r="E95" i="1"/>
  <c r="I95" i="1"/>
  <c r="P29" i="1"/>
  <c r="P64" i="1"/>
  <c r="P44" i="1"/>
  <c r="Q95" i="1"/>
  <c r="P53" i="1"/>
  <c r="K93" i="1" l="1"/>
  <c r="K95" i="1" s="1"/>
  <c r="K97" i="1" s="1"/>
  <c r="L93" i="1"/>
  <c r="L95" i="1" s="1"/>
  <c r="L97" i="1" s="1"/>
  <c r="P37" i="1"/>
  <c r="N82" i="1"/>
  <c r="M93" i="1"/>
  <c r="M95" i="1" s="1"/>
  <c r="M97" i="1" s="1"/>
  <c r="H97" i="1"/>
  <c r="D97" i="1"/>
  <c r="J97" i="1"/>
  <c r="E97" i="1"/>
  <c r="Q97" i="1"/>
  <c r="I97" i="1"/>
  <c r="N93" i="1" l="1"/>
  <c r="N95" i="1" s="1"/>
  <c r="N97" i="1" s="1"/>
  <c r="O82" i="1"/>
  <c r="O93" i="1" l="1"/>
  <c r="O95" i="1" s="1"/>
  <c r="O97" i="1" s="1"/>
  <c r="P82" i="1"/>
  <c r="P93" i="1" s="1"/>
  <c r="P95" i="1" s="1"/>
  <c r="P9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Luke Lorentz</author>
  </authors>
  <commentList>
    <comment ref="H92" authorId="0" shapeId="0" xr:uid="{3835D66A-05B8-43A1-A032-46CD6596A5B9}">
      <text>
        <r>
          <rPr>
            <b/>
            <sz val="9"/>
            <color indexed="81"/>
            <rFont val="Tahoma"/>
            <family val="2"/>
          </rPr>
          <t>Luke Lorentz:</t>
        </r>
        <r>
          <rPr>
            <sz val="9"/>
            <color indexed="81"/>
            <rFont val="Tahoma"/>
            <family val="2"/>
          </rPr>
          <t xml:space="preserve">
Mark's replacement laptop</t>
        </r>
      </text>
    </comment>
  </commentList>
</comments>
</file>

<file path=xl/sharedStrings.xml><?xml version="1.0" encoding="utf-8"?>
<sst xmlns="http://schemas.openxmlformats.org/spreadsheetml/2006/main" count="128" uniqueCount="115">
  <si>
    <t>BikeWinnipeg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</si>
  <si>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</si>
  <si>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</si>
  <si>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</si>
  <si>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</si>
  <si>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</si>
  <si>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</si>
  <si>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</si>
  <si>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</si>
  <si>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</si>
  <si>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</si>
  <si>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</si>
  <si>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</si>
  <si>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Revenues</t>
  </si>
  <si>
    <t>Activity</t>
  </si>
  <si>
    <t>Total Year Forecast</t>
  </si>
  <si>
    <t>Total Year Budget</t>
  </si>
  <si>
    <t>Unrestricted</t>
  </si>
  <si>
    <t>Memberships</t>
  </si>
  <si>
    <t>Donations</t>
  </si>
  <si>
    <t>Sponsorship</t>
  </si>
  <si>
    <t>Fundraising</t>
  </si>
  <si>
    <t>Bicyle Valet</t>
  </si>
  <si>
    <t>Group Rides</t>
  </si>
  <si>
    <t>Restricted Grants</t>
  </si>
  <si>
    <t>BEST Grant (GAC)</t>
  </si>
  <si>
    <t>Canada Summer Jobs</t>
  </si>
  <si>
    <t>BSC Quadrennial Poll</t>
  </si>
  <si>
    <t>BSC Straftegic Plan</t>
  </si>
  <si>
    <t>BSC Mapping and Analysis</t>
  </si>
  <si>
    <t>Heritage Grants Program</t>
  </si>
  <si>
    <t>Contracts</t>
  </si>
  <si>
    <t>Route Mapping</t>
  </si>
  <si>
    <t>Ride Marshal Training</t>
  </si>
  <si>
    <t>Total Revenues</t>
  </si>
  <si>
    <t>Expenses</t>
  </si>
  <si>
    <t>Salaries</t>
  </si>
  <si>
    <t>Executive Director</t>
  </si>
  <si>
    <t>Local Bike Groups Coordinator</t>
  </si>
  <si>
    <t>Bicycle Valet</t>
  </si>
  <si>
    <t>Supervisor</t>
  </si>
  <si>
    <t>Volunteers</t>
  </si>
  <si>
    <t>Consumables</t>
  </si>
  <si>
    <t>Transportation</t>
  </si>
  <si>
    <t>Storage</t>
  </si>
  <si>
    <t>Admin</t>
  </si>
  <si>
    <t>Route Planning</t>
  </si>
  <si>
    <t>Rack Intallations</t>
  </si>
  <si>
    <t>City of Winnipeg Rack Installations</t>
  </si>
  <si>
    <t>Total Unrestricted</t>
  </si>
  <si>
    <t>Total Restricted Grants</t>
  </si>
  <si>
    <t>Total Contracts</t>
  </si>
  <si>
    <t>Grant Expenses</t>
  </si>
  <si>
    <t>BSC Mapping &amp; Analysis</t>
  </si>
  <si>
    <t>CSRF - Bike Parking Reorganization and Expansion</t>
  </si>
  <si>
    <t>Investment Readiness Program</t>
  </si>
  <si>
    <t>Total Bicycle Valet</t>
  </si>
  <si>
    <t>Total Salaries</t>
  </si>
  <si>
    <t>Total Grant Expenses</t>
  </si>
  <si>
    <t>Admin Expenses</t>
  </si>
  <si>
    <t>Insruance</t>
  </si>
  <si>
    <t>Governance (AGM)</t>
  </si>
  <si>
    <t>Web Hosting</t>
  </si>
  <si>
    <t>PO Box</t>
  </si>
  <si>
    <t>Quickbooks</t>
  </si>
  <si>
    <t>Timesheets</t>
  </si>
  <si>
    <t>Zoom</t>
  </si>
  <si>
    <t>Affiliation (Velo and Manitoba ECO)</t>
  </si>
  <si>
    <t>Paypal, Stripe, Square fees</t>
  </si>
  <si>
    <t>Bank Fees</t>
  </si>
  <si>
    <t>Professional Development</t>
  </si>
  <si>
    <t xml:space="preserve">Total Admin </t>
  </si>
  <si>
    <t>Total Expenses</t>
  </si>
  <si>
    <t>Volunteers and Contractors</t>
  </si>
  <si>
    <t>Shared Revenue</t>
  </si>
  <si>
    <t>Total Group Rides</t>
  </si>
  <si>
    <t>Other (Contingency)</t>
  </si>
  <si>
    <t>Net Profit/Loss</t>
  </si>
  <si>
    <t>Income Statement 2023</t>
  </si>
  <si>
    <t>PowerUp CiviCRM</t>
  </si>
  <si>
    <t>Depreciation</t>
  </si>
  <si>
    <t>Fundraising Expense</t>
  </si>
  <si>
    <t xml:space="preserve">ATF </t>
  </si>
  <si>
    <t>Repair and Maintenance</t>
  </si>
  <si>
    <t>Misc Revenue</t>
  </si>
  <si>
    <t>ACTUAL</t>
  </si>
  <si>
    <t>BUDGETED</t>
  </si>
  <si>
    <t>ATF Bikeshare Research</t>
  </si>
  <si>
    <t>IRP Bikeshare Business Plan</t>
  </si>
  <si>
    <t>Total Grants</t>
  </si>
  <si>
    <t>Chq received in May</t>
  </si>
  <si>
    <t>BEST/ GAC</t>
  </si>
  <si>
    <t>Awarded</t>
  </si>
  <si>
    <t xml:space="preserve">Awarded </t>
  </si>
  <si>
    <t>Com Serv. Rec Fund Bike Parking</t>
  </si>
  <si>
    <t>Received in Jan 23</t>
  </si>
  <si>
    <t>ATF Bikeshare Research Project</t>
  </si>
  <si>
    <t>Received in F2022</t>
  </si>
  <si>
    <t>CAA quadrennial poll</t>
  </si>
  <si>
    <t>Strategic Plan</t>
  </si>
  <si>
    <t>Cash Status</t>
  </si>
  <si>
    <t>Total Grant</t>
  </si>
  <si>
    <t>Expense</t>
  </si>
  <si>
    <t>Income</t>
  </si>
  <si>
    <t>Grant Name</t>
  </si>
  <si>
    <t>Complete</t>
  </si>
  <si>
    <t>Earned to date</t>
  </si>
  <si>
    <t>Month ended May 31, 23</t>
  </si>
  <si>
    <t>Bike Winnipeg</t>
  </si>
  <si>
    <t>Grant Analysis F2023</t>
  </si>
  <si>
    <t>Received in Jun 23</t>
  </si>
  <si>
    <t>Bicycle Parking Coodinator</t>
  </si>
  <si>
    <t xml:space="preserve">BikeWeek Winnipeg </t>
  </si>
  <si>
    <t>Marks (not finalized)</t>
  </si>
  <si>
    <t>Volunteer RRR/Meals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</si>
</sst>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1">
    <xf numFmtId="0" fontId="0" fillId="0" borderId="0" xfId="0"/>
    <xf numFmtId="0" fontId="0" fillId="2" borderId="0" xfId="0" applyFill="1"/>
    <xf numFmtId="0" fontId="3" fillId="0" borderId="0" xfId="0" applyFont="1"/>
    <xf numFmtId="0" fontId="6" fillId="0" borderId="0" xfId="0" applyFont="1"/>
    <xf numFmtId="0" fontId="0" fillId="3" borderId="0" xfId="0" applyFill="1"/>
    <xf numFmtId="0" fontId="3" fillId="2" borderId="0" xfId="0" applyFont="1" applyFill="1"/>
    <xf numFmtId="0" fontId="3" fillId="3" borderId="0" xfId="0" applyFont="1" applyFill="1"/>
    <xf numFmtId="43" fontId="0" fillId="0" borderId="0" xfId="0" applyNumberFormat="1"/>
    <xf numFmtId="0" fontId="0" fillId="0" borderId="1" xfId="0" applyBorder="1"/>
    <xf numFmtId="43" fontId="0" fillId="0" borderId="1" xfId="1" applyFont="1" applyBorder="1"/>
    <xf numFmtId="43" fontId="0" fillId="0" borderId="0" xfId="1" applyFont="1" applyBorder="1"/>
    <xf numFmtId="0" fontId="2" fillId="4" borderId="0" xfId="0" applyFont="1" applyFill="1"/>
    <xf numFmtId="0" fontId="4" fillId="4" borderId="0" xfId="0" applyFont="1" applyFill="1"/>
    <xf numFmtId="164" fontId="0" fillId="0" borderId="0" xfId="1" applyNumberFormat="1" applyFont="1"/>
    <xf numFmtId="164" fontId="3" fillId="0" borderId="0" xfId="1" applyNumberFormat="1" applyFont="1"/>
    <xf numFmtId="164" fontId="0" fillId="2" borderId="0" xfId="1" applyNumberFormat="1" applyFont="1" applyFill="1"/>
    <xf numFmtId="164" fontId="0" fillId="0" borderId="1" xfId="1" applyNumberFormat="1" applyFont="1" applyBorder="1"/>
    <xf numFmtId="164" fontId="6" fillId="0" borderId="0" xfId="1" applyNumberFormat="1" applyFont="1"/>
    <xf numFmtId="164" fontId="3" fillId="2" borderId="0" xfId="1" applyNumberFormat="1" applyFont="1" applyFill="1"/>
    <xf numFmtId="164" fontId="0" fillId="3" borderId="0" xfId="1" applyNumberFormat="1" applyFont="1" applyFill="1"/>
    <xf numFmtId="164" fontId="0" fillId="0" borderId="0" xfId="1" applyNumberFormat="1" applyFont="1" applyBorder="1"/>
    <xf numFmtId="164" fontId="4" fillId="4" borderId="0" xfId="1" applyNumberFormat="1" applyFont="1" applyFill="1"/>
    <xf numFmtId="164" fontId="0" fillId="0" borderId="0" xfId="0" applyNumberFormat="1"/>
    <xf numFmtId="164" fontId="6" fillId="0" borderId="1" xfId="1" applyNumberFormat="1" applyFont="1" applyBorder="1"/>
    <xf numFmtId="0" fontId="6" fillId="0" borderId="1" xfId="0" applyFont="1" applyBorder="1"/>
    <xf numFmtId="43" fontId="6" fillId="0" borderId="1" xfId="1" applyFont="1" applyBorder="1"/>
    <xf numFmtId="0" fontId="3" fillId="0" borderId="5" xfId="0" applyFont="1" applyBorder="1"/>
    <xf numFmtId="0" fontId="0" fillId="0" borderId="5" xfId="0" applyBorder="1"/>
    <xf numFmtId="0" fontId="0" fillId="2" borderId="5" xfId="0" applyFill="1" applyBorder="1"/>
    <xf numFmtId="164" fontId="0" fillId="0" borderId="5" xfId="1" applyNumberFormat="1" applyFont="1" applyBorder="1"/>
    <xf numFmtId="164" fontId="0" fillId="0" borderId="7" xfId="1" applyNumberFormat="1" applyFont="1" applyBorder="1"/>
    <xf numFmtId="164" fontId="6" fillId="0" borderId="5" xfId="1" applyNumberFormat="1" applyFont="1" applyBorder="1"/>
    <xf numFmtId="164" fontId="6" fillId="0" borderId="0" xfId="1" applyNumberFormat="1" applyFont="1" applyBorder="1"/>
    <xf numFmtId="164" fontId="6" fillId="0" borderId="6" xfId="1" applyNumberFormat="1" applyFont="1" applyBorder="1"/>
    <xf numFmtId="0" fontId="0" fillId="0" borderId="7" xfId="0" applyBorder="1"/>
    <xf numFmtId="164" fontId="3" fillId="2" borderId="5" xfId="1" applyNumberFormat="1" applyFont="1" applyFill="1" applyBorder="1"/>
    <xf numFmtId="164" fontId="3" fillId="2" borderId="0" xfId="1" applyNumberFormat="1" applyFont="1" applyFill="1" applyBorder="1"/>
    <xf numFmtId="0" fontId="0" fillId="3" borderId="5" xfId="0" applyFill="1" applyBorder="1"/>
    <xf numFmtId="43" fontId="0" fillId="0" borderId="5" xfId="1" applyFont="1" applyBorder="1"/>
    <xf numFmtId="43" fontId="0" fillId="0" borderId="7" xfId="1" applyFont="1" applyBorder="1"/>
    <xf numFmtId="164" fontId="0" fillId="3" borderId="5" xfId="1" applyNumberFormat="1" applyFont="1" applyFill="1" applyBorder="1"/>
    <xf numFmtId="164" fontId="0" fillId="3" borderId="0" xfId="1" applyNumberFormat="1" applyFont="1" applyFill="1" applyBorder="1"/>
    <xf numFmtId="164" fontId="4" fillId="4" borderId="9" xfId="1" applyNumberFormat="1" applyFont="1" applyFill="1" applyBorder="1"/>
    <xf numFmtId="164" fontId="4" fillId="4" borderId="10" xfId="1" applyNumberFormat="1" applyFont="1" applyFill="1" applyBorder="1"/>
    <xf numFmtId="0" fontId="7" fillId="0" borderId="5" xfId="0" applyFont="1" applyBorder="1"/>
    <xf numFmtId="0" fontId="7" fillId="0" borderId="6" xfId="0" applyFont="1" applyBorder="1"/>
    <xf numFmtId="0" fontId="6" fillId="0" borderId="5" xfId="0" applyFont="1" applyBorder="1"/>
    <xf numFmtId="0" fontId="6" fillId="0" borderId="6" xfId="0" applyFont="1" applyBorder="1"/>
    <xf numFmtId="0" fontId="6" fillId="2" borderId="5" xfId="0" applyFont="1" applyFill="1" applyBorder="1"/>
    <xf numFmtId="0" fontId="6" fillId="2" borderId="6" xfId="0" applyFont="1" applyFill="1" applyBorder="1"/>
    <xf numFmtId="164" fontId="6" fillId="0" borderId="7" xfId="1" applyNumberFormat="1" applyFont="1" applyBorder="1"/>
    <xf numFmtId="164" fontId="6" fillId="0" borderId="8" xfId="1" applyNumberFormat="1" applyFont="1" applyBorder="1"/>
    <xf numFmtId="0" fontId="6" fillId="0" borderId="7" xfId="0" applyFont="1" applyBorder="1"/>
    <xf numFmtId="0" fontId="6" fillId="0" borderId="8" xfId="0" applyFont="1" applyBorder="1"/>
    <xf numFmtId="164" fontId="7" fillId="2" borderId="5" xfId="1" applyNumberFormat="1" applyFont="1" applyFill="1" applyBorder="1"/>
    <xf numFmtId="164" fontId="7" fillId="2" borderId="0" xfId="1" applyNumberFormat="1" applyFont="1" applyFill="1" applyBorder="1"/>
    <xf numFmtId="164" fontId="7" fillId="2" borderId="6" xfId="1" applyNumberFormat="1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43" fontId="6" fillId="0" borderId="5" xfId="1" applyFont="1" applyBorder="1"/>
    <xf numFmtId="43" fontId="6" fillId="0" borderId="7" xfId="1" applyFont="1" applyBorder="1"/>
    <xf numFmtId="43" fontId="6" fillId="0" borderId="0" xfId="1" applyFont="1" applyBorder="1"/>
    <xf numFmtId="43" fontId="6" fillId="0" borderId="6" xfId="1" applyFont="1" applyBorder="1"/>
    <xf numFmtId="43" fontId="6" fillId="0" borderId="8" xfId="1" applyFont="1" applyBorder="1"/>
    <xf numFmtId="164" fontId="6" fillId="3" borderId="5" xfId="1" applyNumberFormat="1" applyFont="1" applyFill="1" applyBorder="1"/>
    <xf numFmtId="164" fontId="6" fillId="3" borderId="0" xfId="1" applyNumberFormat="1" applyFont="1" applyFill="1" applyBorder="1"/>
    <xf numFmtId="164" fontId="6" fillId="3" borderId="6" xfId="1" applyNumberFormat="1" applyFont="1" applyFill="1" applyBorder="1"/>
    <xf numFmtId="164" fontId="8" fillId="4" borderId="9" xfId="1" applyNumberFormat="1" applyFont="1" applyFill="1" applyBorder="1"/>
    <xf numFmtId="164" fontId="8" fillId="4" borderId="10" xfId="1" applyNumberFormat="1" applyFont="1" applyFill="1" applyBorder="1"/>
    <xf numFmtId="164" fontId="8" fillId="4" borderId="11" xfId="1" applyNumberFormat="1" applyFont="1" applyFill="1" applyBorder="1"/>
    <xf numFmtId="9" fontId="3" fillId="0" borderId="0" xfId="2" applyFont="1"/>
    <xf numFmtId="9" fontId="0" fillId="0" borderId="0" xfId="0" applyNumberFormat="1"/>
    <xf numFmtId="9" fontId="0" fillId="0" borderId="0" xfId="2" applyFont="1"/>
    <xf numFmtId="0" fontId="3" fillId="0" borderId="1" xfId="0" applyFont="1" applyBorder="1"/>
    <xf numFmtId="0" fontId="3" fillId="5" borderId="1" xfId="0" applyFont="1" applyFill="1" applyBorder="1"/>
    <xf numFmtId="166" fontId="0" fillId="5" borderId="0" xfId="3" applyNumberFormat="1" applyFont="1" applyFill="1"/>
    <xf numFmtId="166" fontId="0" fillId="0" borderId="0" xfId="3" applyNumberFormat="1" applyFont="1"/>
    <xf numFmtId="166" fontId="0" fillId="0" borderId="0" xfId="0" applyNumberFormat="1"/>
    <xf numFmtId="166" fontId="3" fillId="5" borderId="0" xfId="0" applyNumberFormat="1" applyFont="1" applyFill="1"/>
    <xf numFmtId="166" fontId="3" fillId="0" borderId="0" xfId="0" applyNumberFormat="1" applyFont="1"/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0" fillId="2" borderId="0" xfId="0" applyFill="1" applyBorder="1"/>
    <xf numFmtId="0" fontId="0" fillId="3" borderId="0" xfId="0" applyFill="1" applyBorder="1"/>
    <xf numFmtId="0" fontId="7" fillId="0" borderId="0" xfId="0" applyFont="1" applyBorder="1"/>
    <xf numFmtId="0" fontId="6" fillId="0" borderId="0" xfId="0" applyFont="1" applyBorder="1"/>
    <xf numFmtId="0" fontId="6" fillId="2" borderId="0" xfId="0" applyFont="1" applyFill="1" applyBorder="1"/>
    <xf numFmtId="0" fontId="6" fillId="3" borderId="0" xfId="0" applyFont="1" applyFill="1" applyBorder="1"/>
    <xf numFmtId="164" fontId="1" fillId="0" borderId="0" xfId="1" applyNumberFormat="1" applyFont="1" applyBorder="1"/>
    <xf numFmtId="164" fontId="1" fillId="0" borderId="1" xfId="1" applyNumberFormat="1" applyFont="1" applyBorder="1"/>
    <xf numFmtId="164" fontId="1" fillId="3" borderId="0" xfId="1" applyNumberFormat="1" applyFont="1" applyFill="1" applyBorder="1"/>
    <xf numFmtId="164" fontId="1" fillId="0" borderId="6" xfId="1" applyNumberFormat="1" applyFont="1" applyBorder="1"/>
    <xf numFmtId="164" fontId="3" fillId="0" borderId="3" xfId="1" applyNumberFormat="1" applyFont="1" applyBorder="1" applyAlignment="1"/>
    <xf numFmtId="164" fontId="3" fillId="0" borderId="0" xfId="1" applyNumberFormat="1" applyFont="1" applyBorder="1"/>
    <xf numFmtId="164" fontId="0" fillId="2" borderId="0" xfId="1" applyNumberFormat="1" applyFont="1" applyFill="1" applyBorder="1"/>
  </cellXfs>
  <cellStyles count="4">
    <cellStyle name="Comma" xfId="1" builtinId="3"/>
    <cellStyle name="Comma 2" xfId="3" xr:uid="{F9F08EE7-654E-4E5D-BA6C-E121CA7E6C75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B98C0-50F5-40C5-B80E-DFB59D4862D1}">
  <dimension ref="A1:G15"/>
  <sheetViews>
    <sheetView zoomScale="130" zoomScaleNormal="130" workbookViewId="0">
      <selection activeCell="D23" sqref="D23"/>
    </sheetView>
  </sheetViews>
  <sheetFormatPr defaultRowHeight="15" x14ac:dyDescent="0.25"/>
  <cols>
    <col min="1" max="1" width="7.28515625" customWidth="1"/>
    <col min="2" max="2" width="29.5703125" customWidth="1"/>
    <col min="3" max="3" width="11.140625" bestFit="1" customWidth="1"/>
    <col min="4" max="4" width="11.85546875" bestFit="1" customWidth="1"/>
    <col min="5" max="5" width="12.28515625" bestFit="1" customWidth="1"/>
    <col min="6" max="6" width="18" customWidth="1"/>
  </cols>
  <sheetData>
    <row r="1" spans="1:7" x14ac:dyDescent="0.25">
      <c r="A1" s="2" t="s">
        <v>109</v>
      </c>
    </row>
    <row r="2" spans="1:7" x14ac:dyDescent="0.25">
      <c r="A2" s="2" t="s">
        <v>108</v>
      </c>
    </row>
    <row r="3" spans="1:7" x14ac:dyDescent="0.25">
      <c r="A3" s="2" t="s">
        <v>107</v>
      </c>
    </row>
    <row r="4" spans="1:7" x14ac:dyDescent="0.25">
      <c r="C4" s="80" t="s">
        <v>106</v>
      </c>
      <c r="D4" s="80"/>
    </row>
    <row r="5" spans="1:7" x14ac:dyDescent="0.25">
      <c r="A5" s="73" t="s">
        <v>105</v>
      </c>
      <c r="B5" s="73" t="s">
        <v>104</v>
      </c>
      <c r="C5" s="74" t="s">
        <v>103</v>
      </c>
      <c r="D5" s="74" t="s">
        <v>102</v>
      </c>
      <c r="E5" s="73" t="s">
        <v>101</v>
      </c>
      <c r="F5" s="73" t="s">
        <v>100</v>
      </c>
    </row>
    <row r="6" spans="1:7" x14ac:dyDescent="0.25">
      <c r="A6" s="71">
        <v>1</v>
      </c>
      <c r="B6" t="s">
        <v>79</v>
      </c>
      <c r="C6" s="75">
        <v>11456.5</v>
      </c>
      <c r="D6" s="75">
        <v>-11512.57</v>
      </c>
      <c r="E6" s="76">
        <v>11456.5</v>
      </c>
      <c r="F6" t="s">
        <v>97</v>
      </c>
    </row>
    <row r="7" spans="1:7" x14ac:dyDescent="0.25">
      <c r="A7" s="71">
        <v>1</v>
      </c>
      <c r="B7" t="s">
        <v>99</v>
      </c>
      <c r="C7" s="75">
        <v>0</v>
      </c>
      <c r="D7" s="75">
        <v>-1122</v>
      </c>
      <c r="E7" s="76">
        <v>0</v>
      </c>
      <c r="F7" t="s">
        <v>97</v>
      </c>
    </row>
    <row r="8" spans="1:7" x14ac:dyDescent="0.25">
      <c r="A8" s="71">
        <v>1</v>
      </c>
      <c r="B8" t="s">
        <v>98</v>
      </c>
      <c r="C8" s="75">
        <v>0</v>
      </c>
      <c r="D8" s="75">
        <v>-355</v>
      </c>
      <c r="E8" s="76">
        <v>0</v>
      </c>
      <c r="F8" t="s">
        <v>97</v>
      </c>
    </row>
    <row r="9" spans="1:7" x14ac:dyDescent="0.25">
      <c r="A9" s="72">
        <f>+C9/E9</f>
        <v>0.60682934475911809</v>
      </c>
      <c r="B9" t="s">
        <v>96</v>
      </c>
      <c r="C9" s="75">
        <v>27872.400000000001</v>
      </c>
      <c r="D9" s="75">
        <v>-26800</v>
      </c>
      <c r="E9" s="76">
        <v>45931.199999999997</v>
      </c>
      <c r="F9" t="s">
        <v>95</v>
      </c>
      <c r="G9" s="77">
        <f>+E9+D9</f>
        <v>19131.199999999997</v>
      </c>
    </row>
    <row r="10" spans="1:7" x14ac:dyDescent="0.25">
      <c r="A10" s="71">
        <v>0</v>
      </c>
      <c r="B10" t="s">
        <v>88</v>
      </c>
      <c r="C10" s="75">
        <v>0</v>
      </c>
      <c r="D10" s="75">
        <v>0</v>
      </c>
      <c r="E10" s="76">
        <v>23906</v>
      </c>
      <c r="F10" t="s">
        <v>110</v>
      </c>
      <c r="G10" s="77">
        <f>+E10+G9</f>
        <v>43037.2</v>
      </c>
    </row>
    <row r="11" spans="1:7" x14ac:dyDescent="0.25">
      <c r="A11" s="71">
        <v>0</v>
      </c>
      <c r="B11" t="s">
        <v>94</v>
      </c>
      <c r="C11" s="75">
        <v>0</v>
      </c>
      <c r="D11" s="75">
        <v>0</v>
      </c>
      <c r="E11" s="76">
        <v>54469</v>
      </c>
      <c r="F11" t="s">
        <v>93</v>
      </c>
    </row>
    <row r="12" spans="1:7" x14ac:dyDescent="0.25">
      <c r="A12" s="71">
        <v>0</v>
      </c>
      <c r="B12" t="s">
        <v>26</v>
      </c>
      <c r="C12" s="75">
        <v>0</v>
      </c>
      <c r="D12" s="75">
        <v>0</v>
      </c>
      <c r="E12" s="76">
        <v>4506</v>
      </c>
      <c r="F12" t="s">
        <v>92</v>
      </c>
    </row>
    <row r="13" spans="1:7" x14ac:dyDescent="0.25">
      <c r="A13" s="71">
        <v>1</v>
      </c>
      <c r="B13" t="s">
        <v>91</v>
      </c>
      <c r="C13" s="75">
        <v>2000</v>
      </c>
      <c r="D13" s="75">
        <v>0</v>
      </c>
      <c r="E13" s="76">
        <v>2000</v>
      </c>
      <c r="F13" t="s">
        <v>90</v>
      </c>
    </row>
    <row r="14" spans="1:7" x14ac:dyDescent="0.25">
      <c r="A14" s="71"/>
      <c r="C14" s="75"/>
      <c r="D14" s="75"/>
      <c r="E14" s="77"/>
    </row>
    <row r="15" spans="1:7" x14ac:dyDescent="0.25">
      <c r="A15" s="70">
        <f>+C15/E15</f>
        <v>0.29049889399425172</v>
      </c>
      <c r="B15" s="2" t="s">
        <v>89</v>
      </c>
      <c r="C15" s="78">
        <f>SUM(C6:C14)</f>
        <v>41328.9</v>
      </c>
      <c r="D15" s="78">
        <f>SUM(D6:D14)</f>
        <v>-39789.57</v>
      </c>
      <c r="E15" s="79">
        <f>SUM(E6:E14)</f>
        <v>142268.70000000001</v>
      </c>
    </row>
  </sheetData>
  <mergeCells count="1">
    <mergeCell ref="C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4987-0B2E-4909-8426-734102310526}">
  <dimension ref="A1:R99"/>
  <sheetViews>
    <sheetView tabSelected="1" workbookViewId="0">
      <pane ySplit="4" topLeftCell="A5" activePane="bottomLeft" state="frozen"/>
      <selection pane="bottomLeft" activeCell="P37" sqref="P37"/>
    </sheetView>
  </sheetViews>
  <sheetFormatPr defaultRowHeight="15" x14ac:dyDescent="0.25"/>
  <cols>
    <col min="1" max="1" width="5.140625" customWidth="1"/>
    <col min="2" max="2" width="8" customWidth="1"/>
    <col min="3" max="3" width="28.28515625" customWidth="1"/>
    <col min="4" max="4" width="10.85546875" bestFit="1" customWidth="1"/>
    <col min="5" max="5" width="9.7109375" bestFit="1" customWidth="1"/>
    <col min="6" max="6" width="9.85546875" bestFit="1" customWidth="1"/>
    <col min="7" max="7" width="10.85546875" bestFit="1" customWidth="1"/>
    <col min="8" max="8" width="10.140625" bestFit="1" customWidth="1"/>
    <col min="9" max="9" width="10.5703125" style="13" bestFit="1" customWidth="1"/>
    <col min="10" max="10" width="8.5703125" style="3" bestFit="1" customWidth="1"/>
    <col min="11" max="15" width="10.140625" style="3" bestFit="1" customWidth="1"/>
    <col min="16" max="16" width="19.42578125" style="13" bestFit="1" customWidth="1"/>
    <col min="17" max="17" width="16.5703125" style="13" bestFit="1" customWidth="1"/>
    <col min="18" max="18" width="9.5703125" bestFit="1" customWidth="1"/>
  </cols>
  <sheetData>
    <row r="1" spans="1:17" x14ac:dyDescent="0.25">
      <c r="A1" s="2" t="s">
        <v>0</v>
      </c>
    </row>
    <row r="2" spans="1:17" ht="15.75" thickBot="1" x14ac:dyDescent="0.3">
      <c r="A2" s="2" t="s">
        <v>78</v>
      </c>
    </row>
    <row r="3" spans="1:17" x14ac:dyDescent="0.25">
      <c r="D3" s="84" t="s">
        <v>85</v>
      </c>
      <c r="E3" s="85"/>
      <c r="F3" s="85"/>
      <c r="G3" s="85"/>
      <c r="H3" s="85"/>
      <c r="I3" s="98"/>
      <c r="J3" s="81" t="s">
        <v>86</v>
      </c>
      <c r="K3" s="82"/>
      <c r="L3" s="82"/>
      <c r="M3" s="82"/>
      <c r="N3" s="82"/>
      <c r="O3" s="83"/>
      <c r="Q3" s="13" t="s">
        <v>113</v>
      </c>
    </row>
    <row r="4" spans="1:17" x14ac:dyDescent="0.25">
      <c r="A4" s="2" t="s">
        <v>14</v>
      </c>
      <c r="B4" s="2"/>
      <c r="C4" s="2"/>
      <c r="D4" s="26" t="s">
        <v>1</v>
      </c>
      <c r="E4" s="2" t="s">
        <v>2</v>
      </c>
      <c r="F4" s="2" t="s">
        <v>3</v>
      </c>
      <c r="G4" s="2" t="s">
        <v>4</v>
      </c>
      <c r="H4" s="86" t="s">
        <v>5</v>
      </c>
      <c r="I4" s="99" t="s">
        <v>6</v>
      </c>
      <c r="J4" s="44" t="s">
        <v>7</v>
      </c>
      <c r="K4" s="90" t="s">
        <v>8</v>
      </c>
      <c r="L4" s="90" t="s">
        <v>9</v>
      </c>
      <c r="M4" s="90" t="s">
        <v>10</v>
      </c>
      <c r="N4" s="90" t="s">
        <v>11</v>
      </c>
      <c r="O4" s="45" t="s">
        <v>12</v>
      </c>
      <c r="P4" s="14" t="s">
        <v>15</v>
      </c>
      <c r="Q4" s="14" t="s">
        <v>16</v>
      </c>
    </row>
    <row r="5" spans="1:17" x14ac:dyDescent="0.25">
      <c r="D5" s="27"/>
      <c r="H5" s="87"/>
      <c r="I5" s="20"/>
      <c r="J5" s="46"/>
      <c r="K5" s="91"/>
      <c r="L5" s="91"/>
      <c r="M5" s="91"/>
      <c r="N5" s="91"/>
      <c r="O5" s="47"/>
    </row>
    <row r="6" spans="1:17" x14ac:dyDescent="0.25">
      <c r="A6" s="5" t="s">
        <v>13</v>
      </c>
      <c r="B6" s="1"/>
      <c r="C6" s="1"/>
      <c r="D6" s="28"/>
      <c r="E6" s="1"/>
      <c r="F6" s="1"/>
      <c r="G6" s="1"/>
      <c r="H6" s="88"/>
      <c r="I6" s="100"/>
      <c r="J6" s="48"/>
      <c r="K6" s="92"/>
      <c r="L6" s="92"/>
      <c r="M6" s="92"/>
      <c r="N6" s="92"/>
      <c r="O6" s="49"/>
      <c r="P6" s="15"/>
      <c r="Q6" s="15"/>
    </row>
    <row r="7" spans="1:17" x14ac:dyDescent="0.25">
      <c r="A7" s="3" t="s">
        <v>17</v>
      </c>
      <c r="D7" s="27"/>
      <c r="H7" s="87"/>
      <c r="I7" s="20"/>
      <c r="J7" s="46"/>
      <c r="K7" s="91"/>
      <c r="L7" s="91"/>
      <c r="M7" s="91"/>
      <c r="N7" s="91"/>
      <c r="O7" s="47"/>
    </row>
    <row r="8" spans="1:17" x14ac:dyDescent="0.25">
      <c r="B8" t="s">
        <v>18</v>
      </c>
      <c r="D8" s="29">
        <v>210</v>
      </c>
      <c r="E8" s="20">
        <v>140</v>
      </c>
      <c r="F8" s="20">
        <v>1160</v>
      </c>
      <c r="G8" s="20">
        <v>1220</v>
      </c>
      <c r="H8" s="20">
        <v>790</v>
      </c>
      <c r="I8" s="94">
        <v>911</v>
      </c>
      <c r="J8" s="31">
        <v>500</v>
      </c>
      <c r="K8" s="32">
        <v>500</v>
      </c>
      <c r="L8" s="32">
        <v>200</v>
      </c>
      <c r="M8" s="32">
        <v>100</v>
      </c>
      <c r="N8" s="32">
        <v>50</v>
      </c>
      <c r="O8" s="33">
        <v>50</v>
      </c>
      <c r="P8" s="13">
        <f>SUM(D8:O8)</f>
        <v>5831</v>
      </c>
      <c r="Q8" s="13">
        <v>5415</v>
      </c>
    </row>
    <row r="9" spans="1:17" x14ac:dyDescent="0.25">
      <c r="B9" t="s">
        <v>19</v>
      </c>
      <c r="D9" s="29">
        <v>96.2</v>
      </c>
      <c r="E9" s="20">
        <v>601.20000000000005</v>
      </c>
      <c r="F9" s="20">
        <v>446.2</v>
      </c>
      <c r="G9" s="20">
        <f>671.2-500</f>
        <v>171.20000000000005</v>
      </c>
      <c r="H9" s="20">
        <v>596.20000000000005</v>
      </c>
      <c r="I9" s="94">
        <v>142.26</v>
      </c>
      <c r="J9" s="31">
        <v>1000</v>
      </c>
      <c r="K9" s="32">
        <v>1000</v>
      </c>
      <c r="L9" s="32">
        <v>1000</v>
      </c>
      <c r="M9" s="32">
        <v>500</v>
      </c>
      <c r="N9" s="32">
        <v>50</v>
      </c>
      <c r="O9" s="33">
        <v>50</v>
      </c>
      <c r="P9" s="13">
        <f t="shared" ref="P9:P16" si="0">SUM(D9:O9)</f>
        <v>5653.26</v>
      </c>
      <c r="Q9" s="13">
        <v>7900</v>
      </c>
    </row>
    <row r="10" spans="1:17" x14ac:dyDescent="0.25">
      <c r="B10" t="s">
        <v>20</v>
      </c>
      <c r="D10" s="29"/>
      <c r="E10" s="20"/>
      <c r="F10" s="20"/>
      <c r="G10" s="20">
        <v>500</v>
      </c>
      <c r="H10" s="20"/>
      <c r="I10" s="94"/>
      <c r="J10" s="31">
        <v>500</v>
      </c>
      <c r="K10" s="32">
        <v>500</v>
      </c>
      <c r="L10" s="32">
        <v>500</v>
      </c>
      <c r="M10" s="32"/>
      <c r="N10" s="32"/>
      <c r="O10" s="33"/>
      <c r="P10" s="13">
        <f t="shared" si="0"/>
        <v>2000</v>
      </c>
      <c r="Q10" s="13">
        <v>2500</v>
      </c>
    </row>
    <row r="11" spans="1:17" x14ac:dyDescent="0.25">
      <c r="B11" t="s">
        <v>21</v>
      </c>
      <c r="D11" s="29"/>
      <c r="E11" s="20"/>
      <c r="F11" s="20"/>
      <c r="G11" s="20">
        <v>270</v>
      </c>
      <c r="H11" s="20">
        <v>1485</v>
      </c>
      <c r="I11" s="94"/>
      <c r="J11" s="31"/>
      <c r="K11" s="32"/>
      <c r="L11" s="32"/>
      <c r="M11" s="32"/>
      <c r="N11" s="32"/>
      <c r="O11" s="33"/>
      <c r="P11" s="13">
        <f t="shared" si="0"/>
        <v>1755</v>
      </c>
      <c r="Q11" s="13">
        <v>0</v>
      </c>
    </row>
    <row r="12" spans="1:17" x14ac:dyDescent="0.25">
      <c r="B12" t="s">
        <v>84</v>
      </c>
      <c r="D12" s="29">
        <v>3.14</v>
      </c>
      <c r="E12" s="20">
        <v>2.96</v>
      </c>
      <c r="F12" s="20">
        <v>28.08</v>
      </c>
      <c r="G12" s="20">
        <v>1.92</v>
      </c>
      <c r="H12" s="20">
        <v>20.66</v>
      </c>
      <c r="I12" s="94">
        <v>5.5</v>
      </c>
      <c r="J12" s="31"/>
      <c r="K12" s="32"/>
      <c r="L12" s="32"/>
      <c r="M12" s="32"/>
      <c r="N12" s="32"/>
      <c r="O12" s="33"/>
      <c r="P12" s="13">
        <f t="shared" si="0"/>
        <v>62.260000000000005</v>
      </c>
      <c r="Q12" s="13">
        <v>0</v>
      </c>
    </row>
    <row r="13" spans="1:17" x14ac:dyDescent="0.25">
      <c r="B13" t="s">
        <v>22</v>
      </c>
      <c r="D13" s="29"/>
      <c r="E13" s="20"/>
      <c r="F13" s="20">
        <v>350</v>
      </c>
      <c r="G13" s="20"/>
      <c r="H13" s="20">
        <v>353</v>
      </c>
      <c r="I13" s="94">
        <v>2303.25</v>
      </c>
      <c r="J13" s="31">
        <v>3000</v>
      </c>
      <c r="K13" s="32">
        <v>3000</v>
      </c>
      <c r="L13" s="32">
        <v>2000</v>
      </c>
      <c r="M13" s="32">
        <v>1000</v>
      </c>
      <c r="N13" s="32">
        <v>0</v>
      </c>
      <c r="O13" s="33">
        <v>0</v>
      </c>
      <c r="P13" s="13">
        <f t="shared" si="0"/>
        <v>12006.25</v>
      </c>
      <c r="Q13" s="13">
        <v>29925</v>
      </c>
    </row>
    <row r="14" spans="1:17" x14ac:dyDescent="0.25">
      <c r="B14" t="s">
        <v>23</v>
      </c>
      <c r="D14" s="29"/>
      <c r="E14" s="20"/>
      <c r="F14" s="20"/>
      <c r="G14" s="20"/>
      <c r="H14" s="20"/>
      <c r="I14" s="94">
        <v>196</v>
      </c>
      <c r="J14" s="31"/>
      <c r="K14" s="32"/>
      <c r="L14" s="32"/>
      <c r="M14" s="32"/>
      <c r="N14" s="32"/>
      <c r="O14" s="33"/>
      <c r="P14" s="13">
        <f t="shared" si="0"/>
        <v>196</v>
      </c>
      <c r="Q14" s="13">
        <v>2850</v>
      </c>
    </row>
    <row r="15" spans="1:17" x14ac:dyDescent="0.25">
      <c r="B15" t="s">
        <v>25</v>
      </c>
      <c r="D15" s="29"/>
      <c r="E15" s="20"/>
      <c r="F15" s="20"/>
      <c r="G15" s="20"/>
      <c r="H15" s="20">
        <v>2000</v>
      </c>
      <c r="I15" s="94"/>
      <c r="J15" s="31"/>
      <c r="K15" s="32"/>
      <c r="L15" s="32"/>
      <c r="M15" s="32"/>
      <c r="N15" s="32"/>
      <c r="O15" s="33"/>
      <c r="P15" s="13">
        <f t="shared" si="0"/>
        <v>2000</v>
      </c>
      <c r="Q15" s="13">
        <v>2000</v>
      </c>
    </row>
    <row r="16" spans="1:17" x14ac:dyDescent="0.25">
      <c r="A16" s="8"/>
      <c r="B16" s="8" t="s">
        <v>112</v>
      </c>
      <c r="C16" s="8"/>
      <c r="D16" s="30"/>
      <c r="E16" s="16"/>
      <c r="F16" s="16"/>
      <c r="G16" s="16">
        <v>500</v>
      </c>
      <c r="H16" s="16"/>
      <c r="I16" s="95"/>
      <c r="J16" s="50"/>
      <c r="K16" s="23"/>
      <c r="L16" s="23"/>
      <c r="M16" s="23"/>
      <c r="N16" s="23"/>
      <c r="O16" s="51"/>
      <c r="P16" s="16">
        <f t="shared" si="0"/>
        <v>500</v>
      </c>
      <c r="Q16" s="16">
        <v>500</v>
      </c>
    </row>
    <row r="17" spans="1:17" x14ac:dyDescent="0.25">
      <c r="A17" s="3" t="s">
        <v>49</v>
      </c>
      <c r="D17" s="31">
        <f t="shared" ref="D17:O17" si="1">SUM(D8:D16)</f>
        <v>309.33999999999997</v>
      </c>
      <c r="E17" s="32">
        <f t="shared" si="1"/>
        <v>744.16000000000008</v>
      </c>
      <c r="F17" s="32">
        <f t="shared" si="1"/>
        <v>1984.28</v>
      </c>
      <c r="G17" s="32">
        <f t="shared" si="1"/>
        <v>2663.12</v>
      </c>
      <c r="H17" s="32">
        <f t="shared" si="1"/>
        <v>5244.86</v>
      </c>
      <c r="I17" s="94">
        <f t="shared" si="1"/>
        <v>3558.01</v>
      </c>
      <c r="J17" s="31">
        <f t="shared" si="1"/>
        <v>5000</v>
      </c>
      <c r="K17" s="32">
        <f t="shared" si="1"/>
        <v>5000</v>
      </c>
      <c r="L17" s="32">
        <f t="shared" si="1"/>
        <v>3700</v>
      </c>
      <c r="M17" s="32">
        <f t="shared" si="1"/>
        <v>1600</v>
      </c>
      <c r="N17" s="32">
        <f t="shared" si="1"/>
        <v>100</v>
      </c>
      <c r="O17" s="33">
        <f t="shared" si="1"/>
        <v>100</v>
      </c>
      <c r="P17" s="17">
        <f>SUM(P8:P16)</f>
        <v>30003.77</v>
      </c>
      <c r="Q17" s="17">
        <f>SUM(Q8:Q16)</f>
        <v>51090</v>
      </c>
    </row>
    <row r="18" spans="1:17" x14ac:dyDescent="0.25">
      <c r="A18" s="3"/>
      <c r="D18" s="27"/>
      <c r="H18" s="87"/>
      <c r="I18" s="20"/>
      <c r="J18" s="46"/>
      <c r="K18" s="91"/>
      <c r="L18" s="91"/>
      <c r="M18" s="91"/>
      <c r="N18" s="91"/>
      <c r="O18" s="47"/>
    </row>
    <row r="19" spans="1:17" x14ac:dyDescent="0.25">
      <c r="A19" s="3" t="s">
        <v>24</v>
      </c>
      <c r="D19" s="29"/>
      <c r="E19" s="20"/>
      <c r="F19" s="20"/>
      <c r="G19" s="20"/>
      <c r="H19" s="20"/>
      <c r="I19" s="94"/>
      <c r="J19" s="31"/>
      <c r="K19" s="32"/>
      <c r="L19" s="32"/>
      <c r="M19" s="32"/>
      <c r="N19" s="32"/>
      <c r="O19" s="33"/>
    </row>
    <row r="20" spans="1:17" x14ac:dyDescent="0.25">
      <c r="A20" s="3"/>
      <c r="B20" t="s">
        <v>79</v>
      </c>
      <c r="D20" s="29">
        <v>11456.5</v>
      </c>
      <c r="E20" s="20"/>
      <c r="F20" s="20"/>
      <c r="G20" s="20"/>
      <c r="H20" s="20"/>
      <c r="I20" s="94"/>
      <c r="J20" s="31"/>
      <c r="K20" s="32"/>
      <c r="L20" s="32"/>
      <c r="M20" s="32"/>
      <c r="N20" s="32"/>
      <c r="O20" s="33"/>
      <c r="P20" s="13">
        <f t="shared" ref="P20:P28" si="2">SUM(D20:O20)</f>
        <v>11456.5</v>
      </c>
      <c r="Q20" s="13">
        <v>0</v>
      </c>
    </row>
    <row r="21" spans="1:17" x14ac:dyDescent="0.25">
      <c r="B21" t="s">
        <v>26</v>
      </c>
      <c r="D21" s="29"/>
      <c r="E21" s="20"/>
      <c r="F21" s="20"/>
      <c r="G21" s="20"/>
      <c r="H21" s="20"/>
      <c r="I21" s="94"/>
      <c r="J21" s="31">
        <v>1800</v>
      </c>
      <c r="K21" s="32">
        <v>1400</v>
      </c>
      <c r="L21" s="32"/>
      <c r="M21" s="32"/>
      <c r="N21" s="32"/>
      <c r="O21" s="33"/>
      <c r="P21" s="13">
        <f t="shared" si="2"/>
        <v>3200</v>
      </c>
      <c r="Q21" s="13">
        <v>4516.5</v>
      </c>
    </row>
    <row r="22" spans="1:17" x14ac:dyDescent="0.25">
      <c r="B22" t="s">
        <v>27</v>
      </c>
      <c r="D22" s="29"/>
      <c r="E22" s="20"/>
      <c r="F22" s="20"/>
      <c r="G22" s="20"/>
      <c r="H22" s="20">
        <v>354.93</v>
      </c>
      <c r="I22" s="94"/>
      <c r="J22" s="31"/>
      <c r="K22" s="32"/>
      <c r="L22" s="32"/>
      <c r="M22" s="32"/>
      <c r="N22" s="32"/>
      <c r="O22" s="33"/>
      <c r="P22" s="13">
        <f t="shared" si="2"/>
        <v>354.93</v>
      </c>
      <c r="Q22" s="13">
        <v>1700</v>
      </c>
    </row>
    <row r="23" spans="1:17" x14ac:dyDescent="0.25">
      <c r="B23" t="s">
        <v>28</v>
      </c>
      <c r="D23" s="29"/>
      <c r="E23" s="20"/>
      <c r="F23" s="20"/>
      <c r="G23" s="20"/>
      <c r="H23" s="20">
        <v>1067.3800000000001</v>
      </c>
      <c r="I23" s="94"/>
      <c r="J23" s="31"/>
      <c r="K23" s="32"/>
      <c r="L23" s="32"/>
      <c r="M23" s="32"/>
      <c r="N23" s="32"/>
      <c r="O23" s="33"/>
      <c r="P23" s="13">
        <f t="shared" si="2"/>
        <v>1067.3800000000001</v>
      </c>
      <c r="Q23" s="13">
        <v>1000</v>
      </c>
    </row>
    <row r="24" spans="1:17" x14ac:dyDescent="0.25">
      <c r="B24" t="s">
        <v>87</v>
      </c>
      <c r="D24" s="29">
        <v>10500</v>
      </c>
      <c r="E24" s="20"/>
      <c r="F24" s="20"/>
      <c r="G24" s="20">
        <v>17372.400000000001</v>
      </c>
      <c r="H24" s="20"/>
      <c r="I24" s="94"/>
      <c r="J24" s="31">
        <v>10000</v>
      </c>
      <c r="K24" s="32"/>
      <c r="L24" s="32">
        <v>8000</v>
      </c>
      <c r="M24" s="32"/>
      <c r="N24" s="32"/>
      <c r="O24" s="33"/>
      <c r="P24" s="13">
        <f t="shared" si="2"/>
        <v>45872.4</v>
      </c>
      <c r="Q24" s="13">
        <v>3931</v>
      </c>
    </row>
    <row r="25" spans="1:17" x14ac:dyDescent="0.25">
      <c r="B25" t="s">
        <v>88</v>
      </c>
      <c r="D25" s="29"/>
      <c r="E25" s="20"/>
      <c r="F25" s="20"/>
      <c r="G25" s="20"/>
      <c r="H25" s="20">
        <v>95.96</v>
      </c>
      <c r="I25" s="94">
        <v>7465.95</v>
      </c>
      <c r="J25" s="31">
        <v>7500</v>
      </c>
      <c r="K25" s="32">
        <v>8800</v>
      </c>
      <c r="L25" s="32"/>
      <c r="M25" s="32"/>
      <c r="N25" s="32"/>
      <c r="O25" s="33"/>
      <c r="P25" s="13">
        <f t="shared" si="2"/>
        <v>23861.91</v>
      </c>
      <c r="Q25" s="13">
        <v>23907</v>
      </c>
    </row>
    <row r="26" spans="1:17" x14ac:dyDescent="0.25">
      <c r="B26" t="s">
        <v>29</v>
      </c>
      <c r="D26" s="29"/>
      <c r="E26" s="20"/>
      <c r="F26" s="20"/>
      <c r="G26" s="20"/>
      <c r="H26" s="20"/>
      <c r="I26" s="94"/>
      <c r="J26" s="31"/>
      <c r="K26" s="32"/>
      <c r="L26" s="32">
        <v>5000</v>
      </c>
      <c r="M26" s="32">
        <v>5400</v>
      </c>
      <c r="N26" s="32"/>
      <c r="O26" s="33"/>
      <c r="P26" s="13">
        <f t="shared" si="2"/>
        <v>10400</v>
      </c>
      <c r="Q26" s="13">
        <v>10400</v>
      </c>
    </row>
    <row r="27" spans="1:17" x14ac:dyDescent="0.25">
      <c r="B27" t="s">
        <v>54</v>
      </c>
      <c r="D27" s="29"/>
      <c r="E27" s="20"/>
      <c r="F27" s="20"/>
      <c r="G27" s="20"/>
      <c r="H27" s="20"/>
      <c r="I27" s="94"/>
      <c r="J27" s="31">
        <v>20000</v>
      </c>
      <c r="K27" s="32">
        <v>20000</v>
      </c>
      <c r="L27" s="32">
        <v>14000</v>
      </c>
      <c r="M27" s="32"/>
      <c r="N27" s="32"/>
      <c r="O27" s="33"/>
      <c r="P27" s="13">
        <f t="shared" si="2"/>
        <v>54000</v>
      </c>
      <c r="Q27" s="13">
        <v>54724</v>
      </c>
    </row>
    <row r="28" spans="1:17" x14ac:dyDescent="0.25">
      <c r="A28" s="8"/>
      <c r="B28" s="8" t="s">
        <v>30</v>
      </c>
      <c r="C28" s="8"/>
      <c r="D28" s="30"/>
      <c r="E28" s="16"/>
      <c r="F28" s="16"/>
      <c r="G28" s="16"/>
      <c r="H28" s="16"/>
      <c r="I28" s="95"/>
      <c r="J28" s="50">
        <v>900</v>
      </c>
      <c r="K28" s="23"/>
      <c r="L28" s="23">
        <v>900</v>
      </c>
      <c r="M28" s="23"/>
      <c r="N28" s="23"/>
      <c r="O28" s="51"/>
      <c r="P28" s="16">
        <f t="shared" si="2"/>
        <v>1800</v>
      </c>
      <c r="Q28" s="16">
        <v>1800</v>
      </c>
    </row>
    <row r="29" spans="1:17" x14ac:dyDescent="0.25">
      <c r="A29" s="3" t="s">
        <v>50</v>
      </c>
      <c r="D29" s="31">
        <f t="shared" ref="D29:O29" si="3">SUM(D20:D28)</f>
        <v>21956.5</v>
      </c>
      <c r="E29" s="32">
        <f t="shared" si="3"/>
        <v>0</v>
      </c>
      <c r="F29" s="32">
        <f t="shared" si="3"/>
        <v>0</v>
      </c>
      <c r="G29" s="32">
        <f t="shared" si="3"/>
        <v>17372.400000000001</v>
      </c>
      <c r="H29" s="32">
        <f t="shared" si="3"/>
        <v>1518.2700000000002</v>
      </c>
      <c r="I29" s="94">
        <f t="shared" si="3"/>
        <v>7465.95</v>
      </c>
      <c r="J29" s="31">
        <f t="shared" si="3"/>
        <v>40200</v>
      </c>
      <c r="K29" s="32">
        <f t="shared" si="3"/>
        <v>30200</v>
      </c>
      <c r="L29" s="32">
        <f t="shared" si="3"/>
        <v>27900</v>
      </c>
      <c r="M29" s="32">
        <f t="shared" si="3"/>
        <v>5400</v>
      </c>
      <c r="N29" s="32">
        <f t="shared" si="3"/>
        <v>0</v>
      </c>
      <c r="O29" s="33">
        <f t="shared" si="3"/>
        <v>0</v>
      </c>
      <c r="P29" s="17">
        <f>SUM(P20:P28)</f>
        <v>152013.12</v>
      </c>
      <c r="Q29" s="17">
        <f>SUM(Q20:Q28)</f>
        <v>101978.5</v>
      </c>
    </row>
    <row r="30" spans="1:17" x14ac:dyDescent="0.25">
      <c r="A30" s="3"/>
      <c r="D30" s="27"/>
      <c r="H30" s="87"/>
      <c r="I30" s="20"/>
      <c r="J30" s="46"/>
      <c r="K30" s="91"/>
      <c r="L30" s="91"/>
      <c r="M30" s="91"/>
      <c r="N30" s="91"/>
      <c r="O30" s="47"/>
    </row>
    <row r="31" spans="1:17" x14ac:dyDescent="0.25">
      <c r="A31" s="3" t="s">
        <v>31</v>
      </c>
      <c r="D31" s="27"/>
      <c r="H31" s="87"/>
      <c r="I31" s="20"/>
      <c r="J31" s="46"/>
      <c r="K31" s="91"/>
      <c r="L31" s="91"/>
      <c r="M31" s="91"/>
      <c r="N31" s="91"/>
      <c r="O31" s="47"/>
    </row>
    <row r="32" spans="1:17" x14ac:dyDescent="0.25">
      <c r="B32" t="s">
        <v>32</v>
      </c>
      <c r="D32" s="27"/>
      <c r="H32" s="87"/>
      <c r="I32" s="20"/>
      <c r="J32" s="46"/>
      <c r="K32" s="91">
        <v>400</v>
      </c>
      <c r="L32" s="91"/>
      <c r="M32" s="91"/>
      <c r="N32" s="91"/>
      <c r="O32" s="47"/>
      <c r="P32" s="13">
        <f>SUM(D32:O32)</f>
        <v>400</v>
      </c>
      <c r="Q32" s="13">
        <v>400</v>
      </c>
    </row>
    <row r="33" spans="1:17" x14ac:dyDescent="0.25">
      <c r="B33" t="s">
        <v>33</v>
      </c>
      <c r="D33" s="27"/>
      <c r="H33" s="87"/>
      <c r="I33" s="20"/>
      <c r="J33" s="46">
        <v>500</v>
      </c>
      <c r="K33" s="91">
        <v>500</v>
      </c>
      <c r="L33" s="91"/>
      <c r="M33" s="91"/>
      <c r="N33" s="91"/>
      <c r="O33" s="47"/>
      <c r="P33" s="13">
        <f>SUM(D33:O33)</f>
        <v>1000</v>
      </c>
      <c r="Q33" s="13">
        <v>1000</v>
      </c>
    </row>
    <row r="34" spans="1:17" x14ac:dyDescent="0.25">
      <c r="A34" s="8"/>
      <c r="B34" s="8" t="s">
        <v>48</v>
      </c>
      <c r="C34" s="8"/>
      <c r="D34" s="34"/>
      <c r="E34" s="8"/>
      <c r="F34" s="8"/>
      <c r="G34" s="8"/>
      <c r="H34" s="8"/>
      <c r="I34" s="16"/>
      <c r="J34" s="52">
        <v>2000</v>
      </c>
      <c r="K34" s="24">
        <v>2000</v>
      </c>
      <c r="L34" s="24">
        <v>2000</v>
      </c>
      <c r="M34" s="24">
        <v>2000</v>
      </c>
      <c r="N34" s="24"/>
      <c r="O34" s="53"/>
      <c r="P34" s="16">
        <f>SUM(D34:O34)</f>
        <v>8000</v>
      </c>
      <c r="Q34" s="16">
        <v>21500</v>
      </c>
    </row>
    <row r="35" spans="1:17" x14ac:dyDescent="0.25">
      <c r="A35" s="3" t="s">
        <v>51</v>
      </c>
      <c r="D35" s="31">
        <f t="shared" ref="D35:O35" si="4">SUM(D32:D34)</f>
        <v>0</v>
      </c>
      <c r="E35" s="32">
        <f t="shared" si="4"/>
        <v>0</v>
      </c>
      <c r="F35" s="32">
        <f t="shared" si="4"/>
        <v>0</v>
      </c>
      <c r="G35" s="32">
        <f t="shared" si="4"/>
        <v>0</v>
      </c>
      <c r="H35" s="32">
        <f t="shared" si="4"/>
        <v>0</v>
      </c>
      <c r="I35" s="94">
        <f t="shared" si="4"/>
        <v>0</v>
      </c>
      <c r="J35" s="31">
        <f t="shared" si="4"/>
        <v>2500</v>
      </c>
      <c r="K35" s="32">
        <f t="shared" si="4"/>
        <v>2900</v>
      </c>
      <c r="L35" s="32">
        <f t="shared" si="4"/>
        <v>2000</v>
      </c>
      <c r="M35" s="32">
        <f t="shared" si="4"/>
        <v>2000</v>
      </c>
      <c r="N35" s="32">
        <f t="shared" si="4"/>
        <v>0</v>
      </c>
      <c r="O35" s="33">
        <f t="shared" si="4"/>
        <v>0</v>
      </c>
      <c r="P35" s="17">
        <f>SUM(P32:P34)</f>
        <v>9400</v>
      </c>
      <c r="Q35" s="17">
        <f>SUM(Q32:Q34)</f>
        <v>22900</v>
      </c>
    </row>
    <row r="36" spans="1:17" x14ac:dyDescent="0.25">
      <c r="D36" s="27"/>
      <c r="H36" s="87"/>
      <c r="I36" s="20"/>
      <c r="J36" s="46"/>
      <c r="K36" s="91"/>
      <c r="L36" s="91"/>
      <c r="M36" s="91"/>
      <c r="N36" s="91"/>
      <c r="O36" s="47"/>
    </row>
    <row r="37" spans="1:17" x14ac:dyDescent="0.25">
      <c r="A37" s="5" t="s">
        <v>34</v>
      </c>
      <c r="B37" s="5"/>
      <c r="C37" s="5"/>
      <c r="D37" s="35">
        <f t="shared" ref="D37:O37" si="5">+D17+D29+D35</f>
        <v>22265.84</v>
      </c>
      <c r="E37" s="36">
        <f t="shared" si="5"/>
        <v>744.16000000000008</v>
      </c>
      <c r="F37" s="36">
        <f t="shared" si="5"/>
        <v>1984.28</v>
      </c>
      <c r="G37" s="36">
        <f t="shared" si="5"/>
        <v>20035.52</v>
      </c>
      <c r="H37" s="36">
        <f t="shared" si="5"/>
        <v>6763.13</v>
      </c>
      <c r="I37" s="36">
        <f t="shared" si="5"/>
        <v>11023.96</v>
      </c>
      <c r="J37" s="54">
        <f t="shared" si="5"/>
        <v>47700</v>
      </c>
      <c r="K37" s="55">
        <f t="shared" si="5"/>
        <v>38100</v>
      </c>
      <c r="L37" s="55">
        <f t="shared" si="5"/>
        <v>33600</v>
      </c>
      <c r="M37" s="55">
        <f t="shared" si="5"/>
        <v>9000</v>
      </c>
      <c r="N37" s="55">
        <f t="shared" si="5"/>
        <v>100</v>
      </c>
      <c r="O37" s="56">
        <f t="shared" si="5"/>
        <v>100</v>
      </c>
      <c r="P37" s="18">
        <f>+P17+P29+P35</f>
        <v>191416.88999999998</v>
      </c>
      <c r="Q37" s="18">
        <f>+Q17+Q29+Q35</f>
        <v>175968.5</v>
      </c>
    </row>
    <row r="38" spans="1:17" x14ac:dyDescent="0.25">
      <c r="D38" s="27"/>
      <c r="H38" s="87"/>
      <c r="I38" s="20"/>
      <c r="J38" s="46"/>
      <c r="K38" s="91"/>
      <c r="L38" s="91"/>
      <c r="M38" s="91"/>
      <c r="N38" s="91"/>
      <c r="O38" s="47"/>
    </row>
    <row r="39" spans="1:17" x14ac:dyDescent="0.25">
      <c r="A39" s="6" t="s">
        <v>35</v>
      </c>
      <c r="B39" s="4"/>
      <c r="C39" s="4"/>
      <c r="D39" s="37"/>
      <c r="E39" s="4"/>
      <c r="F39" s="4"/>
      <c r="G39" s="4"/>
      <c r="H39" s="89"/>
      <c r="I39" s="41"/>
      <c r="J39" s="57"/>
      <c r="K39" s="93"/>
      <c r="L39" s="93"/>
      <c r="M39" s="93"/>
      <c r="N39" s="93"/>
      <c r="O39" s="58"/>
      <c r="P39" s="19"/>
      <c r="Q39" s="19"/>
    </row>
    <row r="40" spans="1:17" x14ac:dyDescent="0.25">
      <c r="A40" s="3" t="s">
        <v>36</v>
      </c>
      <c r="D40" s="27"/>
      <c r="H40" s="87"/>
      <c r="I40" s="20"/>
      <c r="J40" s="46"/>
      <c r="K40" s="91"/>
      <c r="L40" s="91"/>
      <c r="M40" s="91"/>
      <c r="N40" s="91"/>
      <c r="O40" s="47"/>
    </row>
    <row r="41" spans="1:17" x14ac:dyDescent="0.25">
      <c r="B41" t="s">
        <v>37</v>
      </c>
      <c r="D41" s="29">
        <v>1104.07</v>
      </c>
      <c r="E41" s="20">
        <v>1403.64</v>
      </c>
      <c r="F41" s="20">
        <v>2105.46</v>
      </c>
      <c r="G41" s="20">
        <v>1403.64</v>
      </c>
      <c r="H41" s="20">
        <v>1409.64</v>
      </c>
      <c r="I41" s="94">
        <v>1403.64</v>
      </c>
      <c r="J41" s="31">
        <v>1400</v>
      </c>
      <c r="K41" s="32">
        <v>1400</v>
      </c>
      <c r="L41" s="32">
        <v>1400</v>
      </c>
      <c r="M41" s="32">
        <v>1400</v>
      </c>
      <c r="N41" s="32">
        <v>1400</v>
      </c>
      <c r="O41" s="33">
        <v>1400</v>
      </c>
      <c r="P41" s="13">
        <f>SUM(D41:O41)</f>
        <v>17230.09</v>
      </c>
      <c r="Q41" s="13">
        <v>18421</v>
      </c>
    </row>
    <row r="42" spans="1:17" x14ac:dyDescent="0.25">
      <c r="B42" t="s">
        <v>38</v>
      </c>
      <c r="D42" s="38"/>
      <c r="E42" s="10"/>
      <c r="F42" s="10"/>
      <c r="G42" s="10"/>
      <c r="H42" s="10"/>
      <c r="I42" s="94"/>
      <c r="J42" s="31">
        <v>1400</v>
      </c>
      <c r="K42" s="32">
        <v>1600</v>
      </c>
      <c r="L42" s="32">
        <v>1600</v>
      </c>
      <c r="M42" s="32"/>
      <c r="N42" s="32"/>
      <c r="O42" s="33"/>
      <c r="P42" s="13">
        <f>SUM(D42:O42)</f>
        <v>4600</v>
      </c>
      <c r="Q42" s="13">
        <v>6384</v>
      </c>
    </row>
    <row r="43" spans="1:17" x14ac:dyDescent="0.25">
      <c r="A43" s="8"/>
      <c r="B43" s="8" t="s">
        <v>111</v>
      </c>
      <c r="C43" s="8"/>
      <c r="D43" s="39"/>
      <c r="E43" s="9"/>
      <c r="F43" s="9"/>
      <c r="G43" s="9"/>
      <c r="H43" s="9"/>
      <c r="I43" s="95"/>
      <c r="J43" s="50">
        <v>1400</v>
      </c>
      <c r="K43" s="23">
        <v>1400</v>
      </c>
      <c r="L43" s="23">
        <v>1400</v>
      </c>
      <c r="M43" s="23">
        <v>1400</v>
      </c>
      <c r="N43" s="23">
        <v>1400</v>
      </c>
      <c r="O43" s="51">
        <v>1400</v>
      </c>
      <c r="P43" s="16">
        <f>SUM(D43:O43)</f>
        <v>8400</v>
      </c>
      <c r="Q43" s="16">
        <v>10032</v>
      </c>
    </row>
    <row r="44" spans="1:17" x14ac:dyDescent="0.25">
      <c r="A44" s="3" t="s">
        <v>57</v>
      </c>
      <c r="D44" s="31">
        <f t="shared" ref="D44:O44" si="6">SUM(D41:D43)</f>
        <v>1104.07</v>
      </c>
      <c r="E44" s="32">
        <f t="shared" si="6"/>
        <v>1403.64</v>
      </c>
      <c r="F44" s="32">
        <f t="shared" si="6"/>
        <v>2105.46</v>
      </c>
      <c r="G44" s="32">
        <f t="shared" si="6"/>
        <v>1403.64</v>
      </c>
      <c r="H44" s="32">
        <f t="shared" si="6"/>
        <v>1409.64</v>
      </c>
      <c r="I44" s="94">
        <f t="shared" si="6"/>
        <v>1403.64</v>
      </c>
      <c r="J44" s="31">
        <f t="shared" si="6"/>
        <v>4200</v>
      </c>
      <c r="K44" s="32">
        <f t="shared" si="6"/>
        <v>4400</v>
      </c>
      <c r="L44" s="32">
        <f t="shared" si="6"/>
        <v>4400</v>
      </c>
      <c r="M44" s="32">
        <f t="shared" si="6"/>
        <v>2800</v>
      </c>
      <c r="N44" s="32">
        <f t="shared" si="6"/>
        <v>2800</v>
      </c>
      <c r="O44" s="33">
        <f t="shared" si="6"/>
        <v>2800</v>
      </c>
      <c r="P44" s="17">
        <f>SUM(P41:P43)</f>
        <v>30230.09</v>
      </c>
      <c r="Q44" s="17">
        <f>SUM(Q41:Q43)</f>
        <v>34837</v>
      </c>
    </row>
    <row r="45" spans="1:17" x14ac:dyDescent="0.25">
      <c r="D45" s="38"/>
      <c r="E45" s="10"/>
      <c r="F45" s="10"/>
      <c r="G45" s="10"/>
      <c r="H45" s="10"/>
      <c r="I45" s="94"/>
      <c r="J45" s="59"/>
      <c r="K45" s="61"/>
      <c r="L45" s="61"/>
      <c r="M45" s="61"/>
      <c r="N45" s="61"/>
      <c r="O45" s="62"/>
    </row>
    <row r="46" spans="1:17" x14ac:dyDescent="0.25">
      <c r="A46" s="3" t="s">
        <v>39</v>
      </c>
      <c r="D46" s="38"/>
      <c r="E46" s="10"/>
      <c r="F46" s="10"/>
      <c r="G46" s="10"/>
      <c r="H46" s="10"/>
      <c r="I46" s="94"/>
      <c r="J46" s="59"/>
      <c r="K46" s="61"/>
      <c r="L46" s="61"/>
      <c r="M46" s="61"/>
      <c r="N46" s="61"/>
      <c r="O46" s="62"/>
    </row>
    <row r="47" spans="1:17" x14ac:dyDescent="0.25">
      <c r="B47" t="s">
        <v>40</v>
      </c>
      <c r="D47" s="38"/>
      <c r="E47" s="10"/>
      <c r="F47" s="10"/>
      <c r="G47" s="10"/>
      <c r="H47" s="20">
        <v>532.38</v>
      </c>
      <c r="I47" s="94">
        <v>1015.38</v>
      </c>
      <c r="J47" s="31">
        <v>1500</v>
      </c>
      <c r="K47" s="32">
        <v>1500</v>
      </c>
      <c r="L47" s="32">
        <v>800</v>
      </c>
      <c r="M47" s="32">
        <v>800</v>
      </c>
      <c r="N47" s="61"/>
      <c r="O47" s="62"/>
      <c r="P47" s="13">
        <f>SUM(D47:O47)</f>
        <v>6147.76</v>
      </c>
      <c r="Q47" s="13">
        <v>6916</v>
      </c>
    </row>
    <row r="48" spans="1:17" x14ac:dyDescent="0.25">
      <c r="B48" t="s">
        <v>41</v>
      </c>
      <c r="D48" s="38"/>
      <c r="E48" s="10"/>
      <c r="F48" s="10"/>
      <c r="G48" s="10"/>
      <c r="H48" s="10"/>
      <c r="I48" s="94"/>
      <c r="J48" s="59"/>
      <c r="K48" s="61"/>
      <c r="L48" s="61"/>
      <c r="M48" s="61"/>
      <c r="N48" s="61"/>
      <c r="O48" s="62"/>
      <c r="P48" s="13">
        <f t="shared" ref="P48:P52" si="7">SUM(D48:O48)</f>
        <v>0</v>
      </c>
      <c r="Q48" s="13">
        <v>1995</v>
      </c>
    </row>
    <row r="49" spans="1:17" x14ac:dyDescent="0.25">
      <c r="B49" t="s">
        <v>42</v>
      </c>
      <c r="D49" s="38"/>
      <c r="E49" s="10"/>
      <c r="F49" s="10"/>
      <c r="G49" s="10"/>
      <c r="H49" s="10"/>
      <c r="I49" s="94"/>
      <c r="J49" s="59"/>
      <c r="K49" s="61"/>
      <c r="L49" s="61"/>
      <c r="M49" s="61"/>
      <c r="N49" s="61"/>
      <c r="O49" s="62"/>
      <c r="P49" s="13">
        <f t="shared" si="7"/>
        <v>0</v>
      </c>
      <c r="Q49" s="13">
        <v>798</v>
      </c>
    </row>
    <row r="50" spans="1:17" x14ac:dyDescent="0.25">
      <c r="B50" t="s">
        <v>43</v>
      </c>
      <c r="D50" s="38"/>
      <c r="E50" s="10"/>
      <c r="F50" s="10"/>
      <c r="G50" s="10"/>
      <c r="H50" s="10"/>
      <c r="I50" s="94"/>
      <c r="J50" s="59"/>
      <c r="K50" s="61"/>
      <c r="L50" s="61"/>
      <c r="M50" s="61"/>
      <c r="N50" s="61"/>
      <c r="O50" s="62"/>
      <c r="P50" s="13">
        <f t="shared" si="7"/>
        <v>0</v>
      </c>
      <c r="Q50" s="13">
        <v>665</v>
      </c>
    </row>
    <row r="51" spans="1:17" x14ac:dyDescent="0.25">
      <c r="B51" t="s">
        <v>44</v>
      </c>
      <c r="D51" s="38"/>
      <c r="E51" s="10"/>
      <c r="F51" s="10"/>
      <c r="G51" s="10"/>
      <c r="H51" s="10"/>
      <c r="I51" s="94"/>
      <c r="J51" s="59"/>
      <c r="K51" s="61"/>
      <c r="L51" s="61"/>
      <c r="M51" s="61"/>
      <c r="N51" s="61"/>
      <c r="O51" s="62"/>
      <c r="P51" s="13">
        <f t="shared" si="7"/>
        <v>0</v>
      </c>
      <c r="Q51" s="13">
        <v>600</v>
      </c>
    </row>
    <row r="52" spans="1:17" x14ac:dyDescent="0.25">
      <c r="A52" s="8"/>
      <c r="B52" s="8" t="s">
        <v>45</v>
      </c>
      <c r="C52" s="8"/>
      <c r="D52" s="39"/>
      <c r="E52" s="9"/>
      <c r="F52" s="9"/>
      <c r="G52" s="9"/>
      <c r="H52" s="9"/>
      <c r="I52" s="95"/>
      <c r="J52" s="60"/>
      <c r="K52" s="25"/>
      <c r="L52" s="25"/>
      <c r="M52" s="25"/>
      <c r="N52" s="25"/>
      <c r="O52" s="63"/>
      <c r="P52" s="16">
        <f t="shared" si="7"/>
        <v>0</v>
      </c>
      <c r="Q52" s="16">
        <v>332.5</v>
      </c>
    </row>
    <row r="53" spans="1:17" x14ac:dyDescent="0.25">
      <c r="A53" s="3" t="s">
        <v>56</v>
      </c>
      <c r="D53" s="31">
        <f t="shared" ref="D53:O53" si="8">SUM(D47:D52)</f>
        <v>0</v>
      </c>
      <c r="E53" s="32">
        <f t="shared" si="8"/>
        <v>0</v>
      </c>
      <c r="F53" s="32">
        <f t="shared" si="8"/>
        <v>0</v>
      </c>
      <c r="G53" s="32">
        <f t="shared" si="8"/>
        <v>0</v>
      </c>
      <c r="H53" s="32">
        <f t="shared" si="8"/>
        <v>532.38</v>
      </c>
      <c r="I53" s="94">
        <f t="shared" si="8"/>
        <v>1015.38</v>
      </c>
      <c r="J53" s="31">
        <f t="shared" si="8"/>
        <v>1500</v>
      </c>
      <c r="K53" s="32">
        <f t="shared" si="8"/>
        <v>1500</v>
      </c>
      <c r="L53" s="32">
        <f t="shared" si="8"/>
        <v>800</v>
      </c>
      <c r="M53" s="32">
        <f t="shared" si="8"/>
        <v>800</v>
      </c>
      <c r="N53" s="32">
        <f t="shared" si="8"/>
        <v>0</v>
      </c>
      <c r="O53" s="33">
        <f t="shared" si="8"/>
        <v>0</v>
      </c>
      <c r="P53" s="17">
        <f>SUM(P47:P52)</f>
        <v>6147.76</v>
      </c>
      <c r="Q53" s="17">
        <f>SUM(Q47:Q52)</f>
        <v>11306.5</v>
      </c>
    </row>
    <row r="54" spans="1:17" x14ac:dyDescent="0.25">
      <c r="D54" s="38"/>
      <c r="E54" s="10"/>
      <c r="F54" s="10"/>
      <c r="G54" s="10"/>
      <c r="H54" s="10"/>
      <c r="I54" s="94"/>
      <c r="J54" s="59"/>
      <c r="K54" s="61"/>
      <c r="L54" s="61"/>
      <c r="M54" s="61"/>
      <c r="N54" s="61"/>
      <c r="O54" s="62"/>
    </row>
    <row r="55" spans="1:17" x14ac:dyDescent="0.25">
      <c r="A55" s="3" t="s">
        <v>23</v>
      </c>
      <c r="D55" s="38"/>
      <c r="E55" s="10"/>
      <c r="F55" s="10"/>
      <c r="G55" s="10"/>
      <c r="H55" s="10"/>
      <c r="I55" s="94"/>
      <c r="J55" s="59"/>
      <c r="K55" s="61"/>
      <c r="L55" s="61"/>
      <c r="M55" s="61"/>
      <c r="N55" s="61"/>
      <c r="O55" s="62"/>
    </row>
    <row r="56" spans="1:17" x14ac:dyDescent="0.25">
      <c r="B56" t="s">
        <v>73</v>
      </c>
      <c r="D56" s="38"/>
      <c r="E56" s="10"/>
      <c r="F56" s="10"/>
      <c r="G56" s="10"/>
      <c r="H56" s="10"/>
      <c r="I56" s="94"/>
      <c r="J56" s="59"/>
      <c r="K56" s="61"/>
      <c r="L56" s="61"/>
      <c r="M56" s="61"/>
      <c r="N56" s="61"/>
      <c r="O56" s="62"/>
      <c r="P56" s="13">
        <f t="shared" ref="P56:P57" si="9">SUM(D56:O56)</f>
        <v>0</v>
      </c>
      <c r="Q56" s="13">
        <f>2310+2100</f>
        <v>4410</v>
      </c>
    </row>
    <row r="57" spans="1:17" x14ac:dyDescent="0.25">
      <c r="A57" s="8"/>
      <c r="B57" s="8" t="s">
        <v>74</v>
      </c>
      <c r="C57" s="8"/>
      <c r="D57" s="39"/>
      <c r="E57" s="9"/>
      <c r="F57" s="9"/>
      <c r="G57" s="9"/>
      <c r="H57" s="9"/>
      <c r="I57" s="95"/>
      <c r="J57" s="60"/>
      <c r="K57" s="25"/>
      <c r="L57" s="25"/>
      <c r="M57" s="25"/>
      <c r="N57" s="25"/>
      <c r="O57" s="63"/>
      <c r="P57" s="16">
        <f t="shared" si="9"/>
        <v>0</v>
      </c>
      <c r="Q57" s="16">
        <v>900</v>
      </c>
    </row>
    <row r="58" spans="1:17" x14ac:dyDescent="0.25">
      <c r="A58" s="3" t="s">
        <v>75</v>
      </c>
      <c r="D58" s="31">
        <f t="shared" ref="D58:O58" si="10">SUM(D56:D57)</f>
        <v>0</v>
      </c>
      <c r="E58" s="32">
        <f t="shared" si="10"/>
        <v>0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94">
        <f t="shared" si="10"/>
        <v>0</v>
      </c>
      <c r="J58" s="31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si="10"/>
        <v>0</v>
      </c>
      <c r="O58" s="33">
        <f t="shared" si="10"/>
        <v>0</v>
      </c>
      <c r="P58" s="17">
        <f>SUM(P56:P57)</f>
        <v>0</v>
      </c>
      <c r="Q58" s="17">
        <f>SUM(Q56:Q57)</f>
        <v>5310</v>
      </c>
    </row>
    <row r="59" spans="1:17" x14ac:dyDescent="0.25">
      <c r="D59" s="38"/>
      <c r="E59" s="10"/>
      <c r="F59" s="10"/>
      <c r="G59" s="10"/>
      <c r="H59" s="10"/>
      <c r="I59" s="94"/>
      <c r="J59" s="59"/>
      <c r="K59" s="61"/>
      <c r="L59" s="61"/>
      <c r="M59" s="61"/>
      <c r="N59" s="61"/>
      <c r="O59" s="62"/>
    </row>
    <row r="60" spans="1:17" x14ac:dyDescent="0.25">
      <c r="A60" s="3" t="s">
        <v>31</v>
      </c>
      <c r="D60" s="38"/>
      <c r="E60" s="10"/>
      <c r="F60" s="10"/>
      <c r="G60" s="10"/>
      <c r="H60" s="10"/>
      <c r="I60" s="94"/>
      <c r="J60" s="31"/>
      <c r="K60" s="32"/>
      <c r="L60" s="32"/>
      <c r="M60" s="32"/>
      <c r="N60" s="32"/>
      <c r="O60" s="33"/>
    </row>
    <row r="61" spans="1:17" x14ac:dyDescent="0.25">
      <c r="B61" t="s">
        <v>46</v>
      </c>
      <c r="D61" s="38"/>
      <c r="E61" s="10"/>
      <c r="F61" s="10"/>
      <c r="G61" s="10"/>
      <c r="H61" s="10"/>
      <c r="I61" s="94"/>
      <c r="J61" s="31"/>
      <c r="K61" s="32">
        <v>200</v>
      </c>
      <c r="L61" s="32"/>
      <c r="M61" s="32"/>
      <c r="N61" s="32"/>
      <c r="O61" s="33"/>
      <c r="P61" s="13">
        <f t="shared" ref="P61:P63" si="11">SUM(D61:O61)</f>
        <v>200</v>
      </c>
      <c r="Q61" s="13">
        <v>200</v>
      </c>
    </row>
    <row r="62" spans="1:17" x14ac:dyDescent="0.25">
      <c r="B62" t="s">
        <v>33</v>
      </c>
      <c r="D62" s="38"/>
      <c r="E62" s="10"/>
      <c r="F62" s="10"/>
      <c r="G62" s="10"/>
      <c r="H62" s="10"/>
      <c r="I62" s="94"/>
      <c r="J62" s="31"/>
      <c r="K62" s="32">
        <v>500</v>
      </c>
      <c r="L62" s="32"/>
      <c r="M62" s="32"/>
      <c r="N62" s="32"/>
      <c r="O62" s="33"/>
      <c r="P62" s="13">
        <f t="shared" si="11"/>
        <v>500</v>
      </c>
      <c r="Q62" s="13">
        <v>500</v>
      </c>
    </row>
    <row r="63" spans="1:17" x14ac:dyDescent="0.25">
      <c r="A63" s="8"/>
      <c r="B63" s="8" t="s">
        <v>47</v>
      </c>
      <c r="C63" s="8"/>
      <c r="D63" s="39"/>
      <c r="E63" s="9"/>
      <c r="F63" s="9"/>
      <c r="G63" s="9"/>
      <c r="H63" s="9"/>
      <c r="I63" s="95"/>
      <c r="J63" s="50">
        <v>1800</v>
      </c>
      <c r="K63" s="23">
        <v>1800</v>
      </c>
      <c r="L63" s="23">
        <v>1800</v>
      </c>
      <c r="M63" s="23">
        <v>1800</v>
      </c>
      <c r="N63" s="23"/>
      <c r="O63" s="51"/>
      <c r="P63" s="16">
        <f t="shared" si="11"/>
        <v>7200</v>
      </c>
      <c r="Q63" s="16">
        <v>18275</v>
      </c>
    </row>
    <row r="64" spans="1:17" x14ac:dyDescent="0.25">
      <c r="A64" s="3" t="s">
        <v>51</v>
      </c>
      <c r="D64" s="31">
        <f t="shared" ref="D64:O64" si="12">SUM(D61:D63)</f>
        <v>0</v>
      </c>
      <c r="E64" s="32">
        <f t="shared" si="12"/>
        <v>0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94">
        <f t="shared" si="12"/>
        <v>0</v>
      </c>
      <c r="J64" s="31">
        <f t="shared" si="12"/>
        <v>1800</v>
      </c>
      <c r="K64" s="32">
        <f t="shared" si="12"/>
        <v>2500</v>
      </c>
      <c r="L64" s="32">
        <f t="shared" si="12"/>
        <v>1800</v>
      </c>
      <c r="M64" s="32">
        <f t="shared" si="12"/>
        <v>1800</v>
      </c>
      <c r="N64" s="32">
        <f t="shared" si="12"/>
        <v>0</v>
      </c>
      <c r="O64" s="33">
        <f t="shared" si="12"/>
        <v>0</v>
      </c>
      <c r="P64" s="17">
        <f>SUM(P61:P63)</f>
        <v>7900</v>
      </c>
      <c r="Q64" s="17">
        <f>SUM(Q61:Q63)</f>
        <v>18975</v>
      </c>
    </row>
    <row r="65" spans="1:17" x14ac:dyDescent="0.25">
      <c r="D65" s="38"/>
      <c r="E65" s="10"/>
      <c r="F65" s="10"/>
      <c r="G65" s="10"/>
      <c r="H65" s="10"/>
      <c r="I65" s="94"/>
      <c r="J65" s="59"/>
      <c r="K65" s="61"/>
      <c r="L65" s="61"/>
      <c r="M65" s="61"/>
      <c r="N65" s="61"/>
      <c r="O65" s="62"/>
    </row>
    <row r="66" spans="1:17" ht="15.75" customHeight="1" x14ac:dyDescent="0.25">
      <c r="A66" s="3" t="s">
        <v>52</v>
      </c>
      <c r="D66" s="38"/>
      <c r="E66" s="10"/>
      <c r="F66" s="10"/>
      <c r="G66" s="10"/>
      <c r="H66" s="10"/>
      <c r="I66" s="94"/>
      <c r="J66" s="59"/>
      <c r="K66" s="61"/>
      <c r="L66" s="61"/>
      <c r="M66" s="61"/>
      <c r="N66" s="61"/>
      <c r="O66" s="62"/>
    </row>
    <row r="67" spans="1:17" ht="15.75" customHeight="1" x14ac:dyDescent="0.25">
      <c r="A67" s="3"/>
      <c r="B67" t="s">
        <v>79</v>
      </c>
      <c r="D67" s="29">
        <v>11512.57</v>
      </c>
      <c r="E67" s="20"/>
      <c r="F67" s="20"/>
      <c r="G67" s="20"/>
      <c r="H67" s="20"/>
      <c r="I67" s="94"/>
      <c r="J67" s="59"/>
      <c r="K67" s="61"/>
      <c r="L67" s="61"/>
      <c r="M67" s="61"/>
      <c r="N67" s="61"/>
      <c r="O67" s="62"/>
      <c r="P67" s="13">
        <f t="shared" ref="P67:P73" si="13">SUM(D67:O67)</f>
        <v>11512.57</v>
      </c>
      <c r="Q67" s="13">
        <v>0</v>
      </c>
    </row>
    <row r="68" spans="1:17" x14ac:dyDescent="0.25">
      <c r="B68" t="s">
        <v>27</v>
      </c>
      <c r="D68" s="29">
        <v>313.97000000000003</v>
      </c>
      <c r="E68" s="20"/>
      <c r="F68" s="20">
        <v>34.130000000000003</v>
      </c>
      <c r="G68" s="20"/>
      <c r="H68" s="20">
        <v>6.83</v>
      </c>
      <c r="I68" s="94"/>
      <c r="J68" s="59"/>
      <c r="K68" s="61"/>
      <c r="L68" s="61"/>
      <c r="M68" s="61"/>
      <c r="N68" s="61"/>
      <c r="O68" s="62"/>
      <c r="P68" s="13">
        <f t="shared" si="13"/>
        <v>354.93</v>
      </c>
      <c r="Q68" s="13">
        <v>6272.5</v>
      </c>
    </row>
    <row r="69" spans="1:17" x14ac:dyDescent="0.25">
      <c r="B69" t="s">
        <v>28</v>
      </c>
      <c r="D69" s="29">
        <f>770.48</f>
        <v>770.48</v>
      </c>
      <c r="E69" s="20"/>
      <c r="F69" s="20">
        <f>126.27</f>
        <v>126.27</v>
      </c>
      <c r="G69" s="20"/>
      <c r="H69" s="20">
        <f>170.63+54.61</f>
        <v>225.24</v>
      </c>
      <c r="I69" s="94">
        <v>20.48</v>
      </c>
      <c r="J69" s="59"/>
      <c r="K69" s="61"/>
      <c r="L69" s="61"/>
      <c r="M69" s="61"/>
      <c r="N69" s="61"/>
      <c r="O69" s="62"/>
      <c r="P69" s="13">
        <f t="shared" si="13"/>
        <v>1142.47</v>
      </c>
      <c r="Q69" s="13">
        <v>1158.75</v>
      </c>
    </row>
    <row r="70" spans="1:17" x14ac:dyDescent="0.25">
      <c r="B70" t="s">
        <v>53</v>
      </c>
      <c r="D70" s="29"/>
      <c r="E70" s="20"/>
      <c r="F70" s="20"/>
      <c r="G70" s="20"/>
      <c r="H70" s="20"/>
      <c r="I70" s="94">
        <v>184.3</v>
      </c>
      <c r="J70" s="59"/>
      <c r="K70" s="61"/>
      <c r="L70" s="32">
        <v>5000</v>
      </c>
      <c r="M70" s="32">
        <v>5000</v>
      </c>
      <c r="N70" s="61"/>
      <c r="O70" s="62"/>
      <c r="P70" s="13">
        <f t="shared" si="13"/>
        <v>10184.299999999999</v>
      </c>
      <c r="Q70" s="13">
        <v>20800</v>
      </c>
    </row>
    <row r="71" spans="1:17" x14ac:dyDescent="0.25">
      <c r="B71" t="s">
        <v>54</v>
      </c>
      <c r="D71" s="29"/>
      <c r="E71" s="20"/>
      <c r="F71" s="20"/>
      <c r="G71" s="20"/>
      <c r="H71" s="20"/>
      <c r="I71" s="97"/>
      <c r="J71" s="94">
        <v>20000</v>
      </c>
      <c r="K71" s="32">
        <v>20000</v>
      </c>
      <c r="L71" s="32">
        <v>10000</v>
      </c>
      <c r="M71" s="61"/>
      <c r="N71" s="61"/>
      <c r="O71" s="62"/>
      <c r="P71" s="13">
        <f t="shared" si="13"/>
        <v>50000</v>
      </c>
      <c r="Q71" s="13">
        <v>49749</v>
      </c>
    </row>
    <row r="72" spans="1:17" x14ac:dyDescent="0.25">
      <c r="B72" t="s">
        <v>55</v>
      </c>
      <c r="D72" s="29"/>
      <c r="E72" s="20"/>
      <c r="F72" s="20"/>
      <c r="G72" s="20"/>
      <c r="H72" s="20">
        <v>95.56</v>
      </c>
      <c r="I72" s="20">
        <v>7465.95</v>
      </c>
      <c r="J72" s="46">
        <v>7500</v>
      </c>
      <c r="K72" s="91">
        <v>7000</v>
      </c>
      <c r="L72" s="91"/>
      <c r="M72" s="91"/>
      <c r="N72" s="91"/>
      <c r="O72" s="47"/>
      <c r="P72" s="13">
        <f t="shared" si="13"/>
        <v>22061.510000000002</v>
      </c>
      <c r="Q72" s="13">
        <v>22769</v>
      </c>
    </row>
    <row r="73" spans="1:17" x14ac:dyDescent="0.25">
      <c r="A73" s="8"/>
      <c r="B73" s="8" t="s">
        <v>82</v>
      </c>
      <c r="C73" s="8"/>
      <c r="D73" s="30">
        <v>10533.83</v>
      </c>
      <c r="E73" s="16"/>
      <c r="F73" s="16">
        <v>255.96</v>
      </c>
      <c r="G73" s="16">
        <v>15750</v>
      </c>
      <c r="H73" s="16">
        <v>259.36</v>
      </c>
      <c r="I73" s="16">
        <v>54.6</v>
      </c>
      <c r="J73" s="52">
        <v>10000</v>
      </c>
      <c r="K73" s="24"/>
      <c r="L73" s="24">
        <v>8000</v>
      </c>
      <c r="M73" s="24"/>
      <c r="N73" s="24"/>
      <c r="O73" s="53"/>
      <c r="P73" s="16">
        <f t="shared" si="13"/>
        <v>44853.75</v>
      </c>
      <c r="Q73" s="16">
        <v>1744</v>
      </c>
    </row>
    <row r="74" spans="1:17" x14ac:dyDescent="0.25">
      <c r="A74" s="3" t="s">
        <v>58</v>
      </c>
      <c r="D74" s="31">
        <f>SUM(D67:D73)</f>
        <v>23130.85</v>
      </c>
      <c r="E74" s="32">
        <f t="shared" ref="E74:P74" si="14">SUM(E67:E73)</f>
        <v>0</v>
      </c>
      <c r="F74" s="32">
        <f t="shared" si="14"/>
        <v>416.36</v>
      </c>
      <c r="G74" s="32">
        <f t="shared" si="14"/>
        <v>15750</v>
      </c>
      <c r="H74" s="32">
        <f t="shared" si="14"/>
        <v>586.99</v>
      </c>
      <c r="I74" s="94">
        <f t="shared" si="14"/>
        <v>7725.33</v>
      </c>
      <c r="J74" s="31">
        <f t="shared" si="14"/>
        <v>37500</v>
      </c>
      <c r="K74" s="32">
        <f t="shared" si="14"/>
        <v>27000</v>
      </c>
      <c r="L74" s="32">
        <f t="shared" si="14"/>
        <v>23000</v>
      </c>
      <c r="M74" s="32">
        <f t="shared" si="14"/>
        <v>5000</v>
      </c>
      <c r="N74" s="32">
        <f t="shared" si="14"/>
        <v>0</v>
      </c>
      <c r="O74" s="33">
        <f t="shared" si="14"/>
        <v>0</v>
      </c>
      <c r="P74" s="17">
        <f t="shared" si="14"/>
        <v>140109.53</v>
      </c>
      <c r="Q74" s="17">
        <f>SUM(Q67:Q73)</f>
        <v>102493.25</v>
      </c>
    </row>
    <row r="75" spans="1:17" x14ac:dyDescent="0.25">
      <c r="D75" s="27"/>
      <c r="H75" s="87"/>
      <c r="I75" s="20"/>
      <c r="J75" s="46"/>
      <c r="K75" s="91"/>
      <c r="L75" s="91"/>
      <c r="M75" s="91"/>
      <c r="N75" s="91"/>
      <c r="O75" s="47"/>
    </row>
    <row r="76" spans="1:17" x14ac:dyDescent="0.25">
      <c r="A76" s="3" t="s">
        <v>59</v>
      </c>
      <c r="D76" s="27"/>
      <c r="H76" s="87"/>
      <c r="I76" s="20"/>
      <c r="J76" s="46"/>
      <c r="K76" s="91"/>
      <c r="L76" s="91"/>
      <c r="M76" s="91"/>
      <c r="N76" s="91"/>
      <c r="O76" s="47"/>
    </row>
    <row r="77" spans="1:17" x14ac:dyDescent="0.25">
      <c r="B77" t="s">
        <v>60</v>
      </c>
      <c r="D77" s="29"/>
      <c r="E77" s="20"/>
      <c r="F77" s="20"/>
      <c r="G77" s="20"/>
      <c r="H77" s="20"/>
      <c r="I77" s="20">
        <v>2126.5100000000002</v>
      </c>
      <c r="J77" s="46"/>
      <c r="K77" s="91"/>
      <c r="L77" s="91"/>
      <c r="M77" s="91"/>
      <c r="N77" s="91"/>
      <c r="O77" s="47"/>
      <c r="P77" s="13">
        <f t="shared" ref="P77:P92" si="15">SUM(D77:O77)</f>
        <v>2126.5100000000002</v>
      </c>
      <c r="Q77" s="13">
        <v>2074</v>
      </c>
    </row>
    <row r="78" spans="1:17" x14ac:dyDescent="0.25">
      <c r="B78" t="s">
        <v>70</v>
      </c>
      <c r="D78" s="29"/>
      <c r="E78" s="20"/>
      <c r="F78" s="20"/>
      <c r="G78" s="20"/>
      <c r="H78" s="20">
        <v>472.5</v>
      </c>
      <c r="I78" s="20"/>
      <c r="J78" s="46"/>
      <c r="K78" s="91"/>
      <c r="L78" s="91"/>
      <c r="M78" s="91"/>
      <c r="N78" s="91"/>
      <c r="O78" s="47"/>
      <c r="P78" s="13">
        <f t="shared" si="15"/>
        <v>472.5</v>
      </c>
      <c r="Q78" s="13">
        <v>500</v>
      </c>
    </row>
    <row r="79" spans="1:17" x14ac:dyDescent="0.25">
      <c r="B79" t="s">
        <v>61</v>
      </c>
      <c r="D79" s="29"/>
      <c r="E79" s="20"/>
      <c r="F79" s="20"/>
      <c r="G79" s="20">
        <v>171.68</v>
      </c>
      <c r="H79" s="20"/>
      <c r="I79" s="20"/>
      <c r="J79" s="46"/>
      <c r="K79" s="91"/>
      <c r="L79" s="91"/>
      <c r="M79" s="91"/>
      <c r="N79" s="91"/>
      <c r="O79" s="47"/>
      <c r="P79" s="13">
        <f t="shared" si="15"/>
        <v>171.68</v>
      </c>
      <c r="Q79" s="13">
        <v>300</v>
      </c>
    </row>
    <row r="80" spans="1:17" x14ac:dyDescent="0.25">
      <c r="B80" t="s">
        <v>62</v>
      </c>
      <c r="D80" s="29">
        <v>23.76</v>
      </c>
      <c r="E80" s="20"/>
      <c r="F80" s="20"/>
      <c r="G80" s="20"/>
      <c r="H80" s="20">
        <v>30.94</v>
      </c>
      <c r="I80" s="20">
        <v>224.2</v>
      </c>
      <c r="J80" s="46">
        <v>30</v>
      </c>
      <c r="K80" s="91">
        <v>30</v>
      </c>
      <c r="L80" s="91">
        <v>30</v>
      </c>
      <c r="M80" s="91">
        <v>30</v>
      </c>
      <c r="N80" s="91">
        <v>30</v>
      </c>
      <c r="O80" s="47">
        <v>30</v>
      </c>
      <c r="P80" s="13">
        <f t="shared" si="15"/>
        <v>458.9</v>
      </c>
      <c r="Q80" s="13">
        <v>271</v>
      </c>
    </row>
    <row r="81" spans="1:18" x14ac:dyDescent="0.25">
      <c r="B81" t="s">
        <v>63</v>
      </c>
      <c r="D81" s="29"/>
      <c r="E81" s="20"/>
      <c r="F81" s="20"/>
      <c r="G81" s="20">
        <v>214.2</v>
      </c>
      <c r="H81" s="20"/>
      <c r="I81" s="20"/>
      <c r="J81" s="46"/>
      <c r="K81" s="91"/>
      <c r="L81" s="91"/>
      <c r="M81" s="91"/>
      <c r="N81" s="91"/>
      <c r="O81" s="47"/>
      <c r="P81" s="13">
        <f t="shared" si="15"/>
        <v>214.2</v>
      </c>
      <c r="Q81" s="13">
        <v>209</v>
      </c>
    </row>
    <row r="82" spans="1:18" x14ac:dyDescent="0.25">
      <c r="B82" t="s">
        <v>64</v>
      </c>
      <c r="D82" s="29">
        <v>46.2</v>
      </c>
      <c r="E82" s="20">
        <v>46.2</v>
      </c>
      <c r="F82" s="20">
        <v>46.2</v>
      </c>
      <c r="G82" s="20">
        <v>46.2</v>
      </c>
      <c r="H82" s="20">
        <v>46.2</v>
      </c>
      <c r="I82" s="20">
        <v>46.2</v>
      </c>
      <c r="J82" s="46">
        <f>+I82</f>
        <v>46.2</v>
      </c>
      <c r="K82" s="91">
        <f t="shared" ref="K82:O82" si="16">+J82</f>
        <v>46.2</v>
      </c>
      <c r="L82" s="91">
        <f t="shared" si="16"/>
        <v>46.2</v>
      </c>
      <c r="M82" s="91">
        <f t="shared" si="16"/>
        <v>46.2</v>
      </c>
      <c r="N82" s="91">
        <f t="shared" si="16"/>
        <v>46.2</v>
      </c>
      <c r="O82" s="47">
        <f t="shared" si="16"/>
        <v>46.2</v>
      </c>
      <c r="P82" s="13">
        <f t="shared" si="15"/>
        <v>554.4</v>
      </c>
      <c r="Q82" s="13">
        <v>660</v>
      </c>
    </row>
    <row r="83" spans="1:18" x14ac:dyDescent="0.25">
      <c r="B83" t="s">
        <v>65</v>
      </c>
      <c r="D83" s="29"/>
      <c r="E83" s="20"/>
      <c r="F83" s="20"/>
      <c r="G83" s="20"/>
      <c r="H83" s="20"/>
      <c r="I83" s="20"/>
      <c r="J83" s="46">
        <v>100</v>
      </c>
      <c r="K83" s="91">
        <v>100</v>
      </c>
      <c r="L83" s="91">
        <v>40</v>
      </c>
      <c r="M83" s="91"/>
      <c r="N83" s="91"/>
      <c r="O83" s="47"/>
      <c r="P83" s="13">
        <f t="shared" si="15"/>
        <v>240</v>
      </c>
      <c r="Q83" s="13">
        <v>240</v>
      </c>
    </row>
    <row r="84" spans="1:18" x14ac:dyDescent="0.25">
      <c r="B84" t="s">
        <v>66</v>
      </c>
      <c r="D84" s="29">
        <v>22.4</v>
      </c>
      <c r="E84" s="20">
        <v>22.4</v>
      </c>
      <c r="F84" s="20">
        <v>22.4</v>
      </c>
      <c r="G84" s="20">
        <v>22.4</v>
      </c>
      <c r="H84" s="20">
        <v>22.4</v>
      </c>
      <c r="I84" s="20">
        <v>22</v>
      </c>
      <c r="J84" s="46">
        <f>I84</f>
        <v>22</v>
      </c>
      <c r="K84" s="91">
        <f t="shared" ref="K84:N84" si="17">J84</f>
        <v>22</v>
      </c>
      <c r="L84" s="91">
        <f t="shared" si="17"/>
        <v>22</v>
      </c>
      <c r="M84" s="91">
        <f t="shared" si="17"/>
        <v>22</v>
      </c>
      <c r="N84" s="91">
        <f t="shared" si="17"/>
        <v>22</v>
      </c>
      <c r="O84" s="47">
        <v>22</v>
      </c>
      <c r="P84" s="13">
        <f t="shared" si="15"/>
        <v>266</v>
      </c>
      <c r="Q84" s="13">
        <v>269</v>
      </c>
    </row>
    <row r="85" spans="1:18" x14ac:dyDescent="0.25">
      <c r="B85" t="s">
        <v>67</v>
      </c>
      <c r="D85" s="29"/>
      <c r="E85" s="20"/>
      <c r="F85" s="20"/>
      <c r="G85" s="20"/>
      <c r="H85" s="20"/>
      <c r="I85" s="20"/>
      <c r="J85" s="46"/>
      <c r="K85" s="91">
        <v>200</v>
      </c>
      <c r="L85" s="91"/>
      <c r="M85" s="91"/>
      <c r="N85" s="91"/>
      <c r="O85" s="47"/>
      <c r="P85" s="13">
        <f t="shared" si="15"/>
        <v>200</v>
      </c>
      <c r="Q85" s="13">
        <v>200</v>
      </c>
    </row>
    <row r="86" spans="1:18" x14ac:dyDescent="0.25">
      <c r="B86" t="s">
        <v>68</v>
      </c>
      <c r="D86" s="29">
        <v>9</v>
      </c>
      <c r="E86" s="20">
        <v>23.96</v>
      </c>
      <c r="F86" s="20">
        <v>59.17</v>
      </c>
      <c r="G86" s="20">
        <v>115.55</v>
      </c>
      <c r="H86" s="20">
        <v>76.959999999999994</v>
      </c>
      <c r="I86" s="20">
        <v>45.02</v>
      </c>
      <c r="J86" s="46">
        <f>+I86</f>
        <v>45.02</v>
      </c>
      <c r="K86" s="91">
        <f t="shared" ref="K86" si="18">+J86</f>
        <v>45.02</v>
      </c>
      <c r="L86" s="91">
        <v>50</v>
      </c>
      <c r="M86" s="91">
        <v>20</v>
      </c>
      <c r="N86" s="91">
        <v>20</v>
      </c>
      <c r="O86" s="47">
        <v>20</v>
      </c>
      <c r="P86" s="13">
        <f t="shared" si="15"/>
        <v>529.69999999999993</v>
      </c>
      <c r="Q86" s="13">
        <v>600</v>
      </c>
    </row>
    <row r="87" spans="1:18" x14ac:dyDescent="0.25">
      <c r="B87" t="s">
        <v>69</v>
      </c>
      <c r="D87" s="29">
        <v>11</v>
      </c>
      <c r="E87" s="20">
        <v>2</v>
      </c>
      <c r="F87" s="20">
        <v>3</v>
      </c>
      <c r="G87" s="20"/>
      <c r="H87" s="20">
        <v>5</v>
      </c>
      <c r="I87" s="20">
        <v>31</v>
      </c>
      <c r="J87" s="46"/>
      <c r="K87" s="91"/>
      <c r="L87" s="91"/>
      <c r="M87" s="91"/>
      <c r="N87" s="91"/>
      <c r="O87" s="47"/>
      <c r="P87" s="13">
        <f t="shared" si="15"/>
        <v>52</v>
      </c>
      <c r="Q87" s="13">
        <v>10</v>
      </c>
    </row>
    <row r="88" spans="1:18" x14ac:dyDescent="0.25">
      <c r="B88" t="s">
        <v>114</v>
      </c>
      <c r="D88" s="29"/>
      <c r="E88" s="20"/>
      <c r="F88" s="20"/>
      <c r="G88" s="20"/>
      <c r="H88" s="20"/>
      <c r="I88" s="20">
        <v>112.65</v>
      </c>
      <c r="J88" s="46"/>
      <c r="K88" s="91"/>
      <c r="L88" s="91"/>
      <c r="M88" s="91"/>
      <c r="N88" s="91"/>
      <c r="O88" s="47"/>
      <c r="P88" s="20">
        <f t="shared" si="15"/>
        <v>112.65</v>
      </c>
      <c r="Q88" s="20">
        <v>250</v>
      </c>
    </row>
    <row r="89" spans="1:18" x14ac:dyDescent="0.25">
      <c r="B89" t="s">
        <v>83</v>
      </c>
      <c r="D89" s="29">
        <v>344.57</v>
      </c>
      <c r="E89" s="20"/>
      <c r="F89" s="20"/>
      <c r="G89" s="20">
        <v>48.16</v>
      </c>
      <c r="H89" s="20"/>
      <c r="I89" s="20"/>
      <c r="J89" s="46"/>
      <c r="K89" s="91"/>
      <c r="L89" s="91"/>
      <c r="M89" s="91"/>
      <c r="N89" s="91"/>
      <c r="O89" s="47"/>
      <c r="P89" s="20">
        <f t="shared" si="15"/>
        <v>392.73</v>
      </c>
      <c r="Q89" s="20">
        <v>0</v>
      </c>
    </row>
    <row r="90" spans="1:18" x14ac:dyDescent="0.25">
      <c r="B90" t="s">
        <v>81</v>
      </c>
      <c r="D90" s="29"/>
      <c r="E90" s="20"/>
      <c r="F90" s="20"/>
      <c r="G90" s="20"/>
      <c r="H90" s="20">
        <v>1823.3</v>
      </c>
      <c r="I90" s="20"/>
      <c r="J90" s="46"/>
      <c r="K90" s="91"/>
      <c r="L90" s="91"/>
      <c r="M90" s="91"/>
      <c r="N90" s="91"/>
      <c r="O90" s="47"/>
      <c r="P90" s="20">
        <f t="shared" si="15"/>
        <v>1823.3</v>
      </c>
      <c r="Q90" s="20">
        <v>0</v>
      </c>
    </row>
    <row r="91" spans="1:18" x14ac:dyDescent="0.25">
      <c r="B91" t="s">
        <v>80</v>
      </c>
      <c r="D91" s="29">
        <v>607.39</v>
      </c>
      <c r="E91" s="20">
        <v>607.39</v>
      </c>
      <c r="F91" s="20">
        <v>607.39</v>
      </c>
      <c r="G91" s="20">
        <v>607.39</v>
      </c>
      <c r="H91" s="20">
        <v>607.39</v>
      </c>
      <c r="I91" s="20">
        <v>607</v>
      </c>
      <c r="J91" s="46">
        <f>I91</f>
        <v>607</v>
      </c>
      <c r="K91" s="91">
        <f t="shared" ref="K91:O91" si="19">J91</f>
        <v>607</v>
      </c>
      <c r="L91" s="91">
        <f t="shared" si="19"/>
        <v>607</v>
      </c>
      <c r="M91" s="91">
        <f t="shared" si="19"/>
        <v>607</v>
      </c>
      <c r="N91" s="91">
        <f t="shared" si="19"/>
        <v>607</v>
      </c>
      <c r="O91" s="47">
        <f t="shared" si="19"/>
        <v>607</v>
      </c>
      <c r="P91" s="20">
        <f t="shared" ref="P91" si="20">SUM(D91:O91)</f>
        <v>7285.95</v>
      </c>
      <c r="Q91" s="20">
        <v>0</v>
      </c>
    </row>
    <row r="92" spans="1:18" x14ac:dyDescent="0.25">
      <c r="A92" s="8"/>
      <c r="B92" s="8" t="s">
        <v>76</v>
      </c>
      <c r="C92" s="8"/>
      <c r="D92" s="30">
        <f>33.28</f>
        <v>33.28</v>
      </c>
      <c r="E92" s="16">
        <f>33.28</f>
        <v>33.28</v>
      </c>
      <c r="F92" s="16">
        <f>33.28</f>
        <v>33.28</v>
      </c>
      <c r="G92" s="16">
        <f>33.28</f>
        <v>33.28</v>
      </c>
      <c r="H92" s="16">
        <f>54.48+1344.72+33.28</f>
        <v>1432.48</v>
      </c>
      <c r="I92" s="16">
        <v>36</v>
      </c>
      <c r="J92" s="52">
        <v>33</v>
      </c>
      <c r="K92" s="24">
        <v>33</v>
      </c>
      <c r="L92" s="24">
        <v>33</v>
      </c>
      <c r="M92" s="24">
        <v>33</v>
      </c>
      <c r="N92" s="24">
        <v>33</v>
      </c>
      <c r="O92" s="53">
        <v>33</v>
      </c>
      <c r="P92" s="16">
        <f t="shared" si="15"/>
        <v>1799.6</v>
      </c>
      <c r="Q92" s="16">
        <v>3452</v>
      </c>
    </row>
    <row r="93" spans="1:18" x14ac:dyDescent="0.25">
      <c r="A93" s="3" t="s">
        <v>71</v>
      </c>
      <c r="D93" s="31">
        <f t="shared" ref="D93:O93" si="21">SUM(D77:D92)</f>
        <v>1097.5999999999999</v>
      </c>
      <c r="E93" s="32">
        <f t="shared" si="21"/>
        <v>735.23</v>
      </c>
      <c r="F93" s="32">
        <f t="shared" si="21"/>
        <v>771.43999999999994</v>
      </c>
      <c r="G93" s="32">
        <f t="shared" si="21"/>
        <v>1258.8599999999999</v>
      </c>
      <c r="H93" s="32">
        <f t="shared" si="21"/>
        <v>4517.17</v>
      </c>
      <c r="I93" s="94">
        <f t="shared" si="21"/>
        <v>3250.58</v>
      </c>
      <c r="J93" s="31">
        <f t="shared" si="21"/>
        <v>883.22</v>
      </c>
      <c r="K93" s="32">
        <f t="shared" si="21"/>
        <v>1083.22</v>
      </c>
      <c r="L93" s="32">
        <f t="shared" si="21"/>
        <v>828.2</v>
      </c>
      <c r="M93" s="32">
        <f t="shared" si="21"/>
        <v>758.2</v>
      </c>
      <c r="N93" s="32">
        <f t="shared" si="21"/>
        <v>758.2</v>
      </c>
      <c r="O93" s="33">
        <f t="shared" si="21"/>
        <v>758.2</v>
      </c>
      <c r="P93" s="17">
        <f>SUM(P77:P92)</f>
        <v>16700.12</v>
      </c>
      <c r="Q93" s="17">
        <f>SUM(Q77:Q92)</f>
        <v>9035</v>
      </c>
    </row>
    <row r="94" spans="1:18" x14ac:dyDescent="0.25">
      <c r="D94" s="29"/>
      <c r="E94" s="20"/>
      <c r="F94" s="20"/>
      <c r="G94" s="20"/>
      <c r="H94" s="20"/>
      <c r="I94" s="20"/>
      <c r="J94" s="46"/>
      <c r="K94" s="91"/>
      <c r="L94" s="91"/>
      <c r="M94" s="91"/>
      <c r="N94" s="91"/>
      <c r="O94" s="47"/>
    </row>
    <row r="95" spans="1:18" x14ac:dyDescent="0.25">
      <c r="A95" s="6" t="s">
        <v>72</v>
      </c>
      <c r="B95" s="4"/>
      <c r="C95" s="4"/>
      <c r="D95" s="40">
        <f t="shared" ref="D95:Q95" si="22">+D93+D74+D64+D53+D44+D58</f>
        <v>25332.519999999997</v>
      </c>
      <c r="E95" s="41">
        <f t="shared" si="22"/>
        <v>2138.87</v>
      </c>
      <c r="F95" s="41">
        <f t="shared" si="22"/>
        <v>3293.26</v>
      </c>
      <c r="G95" s="41">
        <f t="shared" si="22"/>
        <v>18412.5</v>
      </c>
      <c r="H95" s="41">
        <f t="shared" si="22"/>
        <v>7046.18</v>
      </c>
      <c r="I95" s="96">
        <f t="shared" si="22"/>
        <v>13394.929999999998</v>
      </c>
      <c r="J95" s="64">
        <f t="shared" si="22"/>
        <v>45883.22</v>
      </c>
      <c r="K95" s="65">
        <f t="shared" si="22"/>
        <v>36483.22</v>
      </c>
      <c r="L95" s="65">
        <f t="shared" si="22"/>
        <v>30828.2</v>
      </c>
      <c r="M95" s="65">
        <f t="shared" si="22"/>
        <v>11158.2</v>
      </c>
      <c r="N95" s="65">
        <f t="shared" si="22"/>
        <v>3558.2</v>
      </c>
      <c r="O95" s="66">
        <f t="shared" si="22"/>
        <v>3558.2</v>
      </c>
      <c r="P95" s="19">
        <f t="shared" si="22"/>
        <v>201087.5</v>
      </c>
      <c r="Q95" s="19">
        <f t="shared" si="22"/>
        <v>181956.75</v>
      </c>
    </row>
    <row r="96" spans="1:18" x14ac:dyDescent="0.25">
      <c r="D96" s="29"/>
      <c r="E96" s="20"/>
      <c r="F96" s="20"/>
      <c r="G96" s="20"/>
      <c r="H96" s="20"/>
      <c r="I96" s="20"/>
      <c r="J96" s="46"/>
      <c r="K96" s="91"/>
      <c r="L96" s="91"/>
      <c r="M96" s="91"/>
      <c r="N96" s="91"/>
      <c r="O96" s="47"/>
      <c r="R96" s="7"/>
    </row>
    <row r="97" spans="1:17" ht="15.75" thickBot="1" x14ac:dyDescent="0.3">
      <c r="A97" s="11" t="s">
        <v>77</v>
      </c>
      <c r="B97" s="12"/>
      <c r="C97" s="12"/>
      <c r="D97" s="42">
        <f t="shared" ref="D97:Q97" si="23">+D37-D95</f>
        <v>-3066.6799999999967</v>
      </c>
      <c r="E97" s="43">
        <f t="shared" si="23"/>
        <v>-1394.7099999999998</v>
      </c>
      <c r="F97" s="43">
        <f t="shared" si="23"/>
        <v>-1308.9800000000002</v>
      </c>
      <c r="G97" s="43">
        <f t="shared" si="23"/>
        <v>1623.0200000000004</v>
      </c>
      <c r="H97" s="43">
        <f t="shared" si="23"/>
        <v>-283.05000000000018</v>
      </c>
      <c r="I97" s="43">
        <f t="shared" si="23"/>
        <v>-2370.9699999999993</v>
      </c>
      <c r="J97" s="67">
        <f t="shared" si="23"/>
        <v>1816.7799999999988</v>
      </c>
      <c r="K97" s="68">
        <f t="shared" si="23"/>
        <v>1616.7799999999988</v>
      </c>
      <c r="L97" s="68">
        <f t="shared" si="23"/>
        <v>2771.7999999999993</v>
      </c>
      <c r="M97" s="68">
        <f t="shared" si="23"/>
        <v>-2158.2000000000007</v>
      </c>
      <c r="N97" s="68">
        <f t="shared" si="23"/>
        <v>-3458.2</v>
      </c>
      <c r="O97" s="69">
        <f t="shared" si="23"/>
        <v>-3458.2</v>
      </c>
      <c r="P97" s="21">
        <f t="shared" si="23"/>
        <v>-9670.6100000000151</v>
      </c>
      <c r="Q97" s="21">
        <f t="shared" si="23"/>
        <v>-5988.25</v>
      </c>
    </row>
    <row r="99" spans="1:17" x14ac:dyDescent="0.25">
      <c r="D99" s="22"/>
      <c r="E99" s="22"/>
      <c r="F99" s="22"/>
      <c r="G99" s="22"/>
      <c r="H99" s="22"/>
    </row>
  </sheetData>
  <mergeCells count="2">
    <mergeCell ref="D3:H3"/>
    <mergeCell ref="J3:O3"/>
  </mergeCells>
  <phoneticPr fontId="5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Grants</vt:lpstr>
      <vt:lpstr>Income Statement &amp;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Lorentz</dc:creator>
  <cp:lastModifiedBy>Luke Lorentz</cp:lastModifiedBy>
  <dcterms:created xsi:type="dcterms:W3CDTF">2023-06-06T14:19:07Z</dcterms:created>
  <dcterms:modified xsi:type="dcterms:W3CDTF">2023-07-19T12:59:24Z</dcterms:modified>
</cp:coreProperties>
</file>