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9440" windowHeight="12045"/>
  </bookViews>
  <sheets>
    <sheet name="Rates" sheetId="1" r:id="rId1"/>
    <sheet name="Preferred Scenerio" sheetId="6" r:id="rId2"/>
    <sheet name="Status Quo Scenerio" sheetId="9" r:id="rId3"/>
    <sheet name="1000 Capacity Scenerio" sheetId="7" r:id="rId4"/>
    <sheet name="750 Capacity Scenerio" sheetId="8" r:id="rId5"/>
    <sheet name="Bombers-1250" sheetId="2" r:id="rId6"/>
    <sheet name="Bobmers 1000" sheetId="3" r:id="rId7"/>
    <sheet name="Bomber - 750" sheetId="4" r:id="rId8"/>
    <sheet name="Bobmers - 500" sheetId="5" r:id="rId9"/>
  </sheets>
  <calcPr calcId="145621" concurrentCalc="0"/>
</workbook>
</file>

<file path=xl/calcChain.xml><?xml version="1.0" encoding="utf-8"?>
<calcChain xmlns="http://schemas.openxmlformats.org/spreadsheetml/2006/main">
  <c r="B42" i="1" l="1"/>
  <c r="Q50" i="1"/>
  <c r="Q51" i="1"/>
  <c r="Q52" i="1"/>
  <c r="Z52" i="1"/>
  <c r="W50" i="1"/>
  <c r="W51" i="1"/>
  <c r="W52" i="1"/>
  <c r="AA52" i="1"/>
  <c r="AB52" i="1"/>
  <c r="AE52" i="1"/>
  <c r="E57" i="1"/>
  <c r="Z51" i="1"/>
  <c r="AA51" i="1"/>
  <c r="AB51" i="1"/>
  <c r="AE51" i="1"/>
  <c r="E56" i="1"/>
  <c r="Z50" i="1"/>
  <c r="AA50" i="1"/>
  <c r="AB50" i="1"/>
  <c r="AE50" i="1"/>
  <c r="E55" i="1"/>
  <c r="E18" i="1"/>
  <c r="G18" i="1"/>
  <c r="G10" i="1"/>
  <c r="G11" i="1"/>
  <c r="G12" i="1"/>
  <c r="G13" i="1"/>
  <c r="G14" i="1"/>
  <c r="E16" i="1"/>
  <c r="G16" i="1"/>
  <c r="E17" i="1"/>
  <c r="G17" i="1"/>
  <c r="G19" i="1"/>
  <c r="D21" i="1"/>
  <c r="D30" i="1"/>
  <c r="E3" i="1"/>
  <c r="E4" i="1"/>
  <c r="E5" i="1"/>
  <c r="E7" i="1"/>
  <c r="D32" i="1"/>
  <c r="E52" i="1"/>
  <c r="H52" i="1"/>
  <c r="S52" i="1"/>
  <c r="N52" i="1"/>
  <c r="O52" i="1"/>
  <c r="P52" i="1"/>
  <c r="U52" i="1"/>
  <c r="V52" i="1"/>
  <c r="X52" i="1"/>
  <c r="F50" i="1"/>
  <c r="F51" i="1"/>
  <c r="F52" i="1"/>
  <c r="G52" i="1"/>
  <c r="R52" i="1"/>
  <c r="Y52" i="1"/>
  <c r="AD52" i="1"/>
  <c r="C57" i="1"/>
  <c r="E51" i="1"/>
  <c r="H51" i="1"/>
  <c r="S51" i="1"/>
  <c r="N51" i="1"/>
  <c r="O51" i="1"/>
  <c r="P51" i="1"/>
  <c r="U51" i="1"/>
  <c r="V51" i="1"/>
  <c r="X51" i="1"/>
  <c r="G51" i="1"/>
  <c r="R51" i="1"/>
  <c r="Y51" i="1"/>
  <c r="AD51" i="1"/>
  <c r="C56" i="1"/>
  <c r="E50" i="1"/>
  <c r="H50" i="1"/>
  <c r="S50" i="1"/>
  <c r="N50" i="1"/>
  <c r="O50" i="1"/>
  <c r="P50" i="1"/>
  <c r="U50" i="1"/>
  <c r="V50" i="1"/>
  <c r="X50" i="1"/>
  <c r="G50" i="1"/>
  <c r="R50" i="1"/>
  <c r="Y50" i="1"/>
  <c r="AD50" i="1"/>
  <c r="C55" i="1"/>
  <c r="B39" i="5"/>
  <c r="C45" i="5"/>
  <c r="C51" i="5"/>
  <c r="D51" i="5"/>
  <c r="C53" i="5"/>
  <c r="D53" i="5"/>
  <c r="D54" i="5"/>
  <c r="D5" i="8"/>
  <c r="G5" i="8"/>
  <c r="I17" i="8"/>
  <c r="I16" i="8"/>
  <c r="I15" i="8"/>
  <c r="I14" i="8"/>
  <c r="I13" i="8"/>
  <c r="I12" i="8"/>
  <c r="I11" i="8"/>
  <c r="I10" i="8"/>
  <c r="I9" i="8"/>
  <c r="I8" i="8"/>
  <c r="L8" i="7"/>
  <c r="I17" i="7"/>
  <c r="I16" i="7"/>
  <c r="I15" i="7"/>
  <c r="I14" i="7"/>
  <c r="I13" i="7"/>
  <c r="I12" i="7"/>
  <c r="I11" i="7"/>
  <c r="I10" i="7"/>
  <c r="I9" i="7"/>
  <c r="I8" i="7"/>
  <c r="J17" i="8"/>
  <c r="J16" i="8"/>
  <c r="J15" i="8"/>
  <c r="J14" i="8"/>
  <c r="J13" i="8"/>
  <c r="J12" i="8"/>
  <c r="J11" i="8"/>
  <c r="J10" i="8"/>
  <c r="J9" i="8"/>
  <c r="J8" i="8"/>
  <c r="C42" i="4"/>
  <c r="C48" i="4"/>
  <c r="D48" i="4"/>
  <c r="C50" i="4"/>
  <c r="D50" i="4"/>
  <c r="D51" i="4"/>
  <c r="D4" i="8"/>
  <c r="E19" i="1"/>
  <c r="G4" i="8"/>
  <c r="L17" i="8"/>
  <c r="C42" i="3"/>
  <c r="C48" i="3"/>
  <c r="D48" i="3"/>
  <c r="C50" i="3"/>
  <c r="D50" i="3"/>
  <c r="D51" i="3"/>
  <c r="D3" i="8"/>
  <c r="G3" i="8"/>
  <c r="C41" i="2"/>
  <c r="C47" i="2"/>
  <c r="D47" i="2"/>
  <c r="C49" i="2"/>
  <c r="D49" i="2"/>
  <c r="D50" i="2"/>
  <c r="D2" i="8"/>
  <c r="F42" i="2"/>
  <c r="F2" i="8"/>
  <c r="G2" i="8"/>
  <c r="I18" i="8"/>
  <c r="J18" i="8"/>
  <c r="L18" i="8"/>
  <c r="L16" i="8"/>
  <c r="L15" i="8"/>
  <c r="L14" i="8"/>
  <c r="L13" i="8"/>
  <c r="L12" i="8"/>
  <c r="L11" i="8"/>
  <c r="L10" i="8"/>
  <c r="L9" i="8"/>
  <c r="L8" i="8"/>
  <c r="D3" i="7"/>
  <c r="D4" i="7"/>
  <c r="I18" i="7"/>
  <c r="L18" i="7"/>
  <c r="L17" i="7"/>
  <c r="L16" i="7"/>
  <c r="L15" i="7"/>
  <c r="L14" i="7"/>
  <c r="L13" i="7"/>
  <c r="L12" i="7"/>
  <c r="L11" i="7"/>
  <c r="L10" i="7"/>
  <c r="L9" i="7"/>
  <c r="D3" i="6"/>
  <c r="G3" i="6"/>
  <c r="I8" i="6"/>
  <c r="L8" i="6"/>
  <c r="D2" i="6"/>
  <c r="F2" i="6"/>
  <c r="G2" i="6"/>
  <c r="I9" i="6"/>
  <c r="I10" i="6"/>
  <c r="I11" i="6"/>
  <c r="I12" i="6"/>
  <c r="I13" i="6"/>
  <c r="I14" i="6"/>
  <c r="I15" i="6"/>
  <c r="I16" i="6"/>
  <c r="D4" i="6"/>
  <c r="G4" i="6"/>
  <c r="I17" i="6"/>
  <c r="I18" i="6"/>
  <c r="J9" i="6"/>
  <c r="J10" i="6"/>
  <c r="J11" i="6"/>
  <c r="J12" i="6"/>
  <c r="J13" i="6"/>
  <c r="J14" i="6"/>
  <c r="J18" i="6"/>
  <c r="L18" i="6"/>
  <c r="L17" i="6"/>
  <c r="L16" i="6"/>
  <c r="L15" i="6"/>
  <c r="L14" i="6"/>
  <c r="L13" i="6"/>
  <c r="L12" i="6"/>
  <c r="L11" i="6"/>
  <c r="L10" i="6"/>
  <c r="L9" i="6"/>
  <c r="F4" i="7"/>
  <c r="J17" i="7"/>
  <c r="J16" i="7"/>
  <c r="J15" i="7"/>
  <c r="F3" i="7"/>
  <c r="J14" i="7"/>
  <c r="J13" i="7"/>
  <c r="J12" i="7"/>
  <c r="J11" i="7"/>
  <c r="J10" i="7"/>
  <c r="J9" i="7"/>
  <c r="J8" i="7"/>
  <c r="D5" i="9"/>
  <c r="G5" i="9"/>
  <c r="I8" i="9"/>
  <c r="I9" i="9"/>
  <c r="I10" i="9"/>
  <c r="I11" i="9"/>
  <c r="I12" i="9"/>
  <c r="I13" i="9"/>
  <c r="I14" i="9"/>
  <c r="I15" i="9"/>
  <c r="I16" i="9"/>
  <c r="I17" i="9"/>
  <c r="I18" i="9"/>
  <c r="L18" i="9"/>
  <c r="L17" i="9"/>
  <c r="L16" i="9"/>
  <c r="L15" i="9"/>
  <c r="L14" i="9"/>
  <c r="L13" i="9"/>
  <c r="L12" i="9"/>
  <c r="L11" i="9"/>
  <c r="L10" i="9"/>
  <c r="L9" i="9"/>
  <c r="L8" i="9"/>
  <c r="F5" i="9"/>
  <c r="J17" i="9"/>
  <c r="J16" i="9"/>
  <c r="J15" i="9"/>
  <c r="J14" i="9"/>
  <c r="J13" i="9"/>
  <c r="J12" i="9"/>
  <c r="J11" i="9"/>
  <c r="J10" i="9"/>
  <c r="J9" i="9"/>
  <c r="J8" i="9"/>
  <c r="E2" i="9"/>
  <c r="E3" i="9"/>
  <c r="E4" i="9"/>
  <c r="E5" i="9"/>
  <c r="E2" i="8"/>
  <c r="E3" i="8"/>
  <c r="F3" i="8"/>
  <c r="M8" i="8"/>
  <c r="N8" i="8"/>
  <c r="M9" i="8"/>
  <c r="N9" i="8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E4" i="8"/>
  <c r="F4" i="8"/>
  <c r="M17" i="8"/>
  <c r="N17" i="8"/>
  <c r="N18" i="8"/>
  <c r="M18" i="8"/>
  <c r="K8" i="8"/>
  <c r="K9" i="8"/>
  <c r="K10" i="8"/>
  <c r="K11" i="8"/>
  <c r="K12" i="8"/>
  <c r="K13" i="8"/>
  <c r="K14" i="8"/>
  <c r="K15" i="8"/>
  <c r="K16" i="8"/>
  <c r="K17" i="8"/>
  <c r="K18" i="8"/>
  <c r="H18" i="8"/>
  <c r="G18" i="8"/>
  <c r="E5" i="8"/>
  <c r="F5" i="8"/>
  <c r="I5" i="8"/>
  <c r="H5" i="8"/>
  <c r="I4" i="8"/>
  <c r="H4" i="8"/>
  <c r="I3" i="8"/>
  <c r="H3" i="8"/>
  <c r="I2" i="8"/>
  <c r="H2" i="8"/>
  <c r="E2" i="7"/>
  <c r="E3" i="7"/>
  <c r="G3" i="7"/>
  <c r="M8" i="7"/>
  <c r="N8" i="7"/>
  <c r="D2" i="7"/>
  <c r="F2" i="7"/>
  <c r="G2" i="7"/>
  <c r="M9" i="7"/>
  <c r="N9" i="7"/>
  <c r="M10" i="7"/>
  <c r="N10" i="7"/>
  <c r="M11" i="7"/>
  <c r="N11" i="7"/>
  <c r="M12" i="7"/>
  <c r="N12" i="7"/>
  <c r="M13" i="7"/>
  <c r="N13" i="7"/>
  <c r="M14" i="7"/>
  <c r="N14" i="7"/>
  <c r="M15" i="7"/>
  <c r="N15" i="7"/>
  <c r="M16" i="7"/>
  <c r="N16" i="7"/>
  <c r="E4" i="7"/>
  <c r="G4" i="7"/>
  <c r="M17" i="7"/>
  <c r="N17" i="7"/>
  <c r="N18" i="7"/>
  <c r="M18" i="7"/>
  <c r="K8" i="7"/>
  <c r="K9" i="7"/>
  <c r="K10" i="7"/>
  <c r="K11" i="7"/>
  <c r="K12" i="7"/>
  <c r="K13" i="7"/>
  <c r="K14" i="7"/>
  <c r="K15" i="7"/>
  <c r="K16" i="7"/>
  <c r="K17" i="7"/>
  <c r="K18" i="7"/>
  <c r="J18" i="7"/>
  <c r="H18" i="7"/>
  <c r="G8" i="7"/>
  <c r="G18" i="7"/>
  <c r="D5" i="7"/>
  <c r="E5" i="7"/>
  <c r="F5" i="7"/>
  <c r="I5" i="7"/>
  <c r="H5" i="7"/>
  <c r="G5" i="7"/>
  <c r="I4" i="7"/>
  <c r="H4" i="7"/>
  <c r="I3" i="7"/>
  <c r="H3" i="7"/>
  <c r="I2" i="7"/>
  <c r="H2" i="7"/>
  <c r="D3" i="9"/>
  <c r="F3" i="9"/>
  <c r="G3" i="9"/>
  <c r="M8" i="9"/>
  <c r="N8" i="9"/>
  <c r="D2" i="9"/>
  <c r="F2" i="9"/>
  <c r="G2" i="9"/>
  <c r="M9" i="9"/>
  <c r="N9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D4" i="9"/>
  <c r="F4" i="9"/>
  <c r="G4" i="9"/>
  <c r="M17" i="9"/>
  <c r="N17" i="9"/>
  <c r="N18" i="9"/>
  <c r="M18" i="9"/>
  <c r="K8" i="9"/>
  <c r="K9" i="9"/>
  <c r="K10" i="9"/>
  <c r="K11" i="9"/>
  <c r="K12" i="9"/>
  <c r="K13" i="9"/>
  <c r="K14" i="9"/>
  <c r="K15" i="9"/>
  <c r="K16" i="9"/>
  <c r="K17" i="9"/>
  <c r="K18" i="9"/>
  <c r="J18" i="9"/>
  <c r="H18" i="9"/>
  <c r="G18" i="9"/>
  <c r="I5" i="9"/>
  <c r="H5" i="9"/>
  <c r="I4" i="9"/>
  <c r="H4" i="9"/>
  <c r="I3" i="9"/>
  <c r="H3" i="9"/>
  <c r="I2" i="9"/>
  <c r="H2" i="9"/>
  <c r="E2" i="6"/>
  <c r="E3" i="6"/>
  <c r="F3" i="6"/>
  <c r="J8" i="6"/>
  <c r="M8" i="6"/>
  <c r="N8" i="6"/>
  <c r="M9" i="6"/>
  <c r="N9" i="6"/>
  <c r="M10" i="6"/>
  <c r="N10" i="6"/>
  <c r="M11" i="6"/>
  <c r="N11" i="6"/>
  <c r="M12" i="6"/>
  <c r="N12" i="6"/>
  <c r="M13" i="6"/>
  <c r="N13" i="6"/>
  <c r="M14" i="6"/>
  <c r="N14" i="6"/>
  <c r="J15" i="6"/>
  <c r="M15" i="6"/>
  <c r="N15" i="6"/>
  <c r="J16" i="6"/>
  <c r="M16" i="6"/>
  <c r="N16" i="6"/>
  <c r="E4" i="6"/>
  <c r="F4" i="6"/>
  <c r="J17" i="6"/>
  <c r="M17" i="6"/>
  <c r="N17" i="6"/>
  <c r="N18" i="6"/>
  <c r="M18" i="6"/>
  <c r="H8" i="6"/>
  <c r="G8" i="6"/>
  <c r="D5" i="6"/>
  <c r="E5" i="6"/>
  <c r="F5" i="6"/>
  <c r="G5" i="6"/>
  <c r="B45" i="2"/>
  <c r="C45" i="2"/>
  <c r="K8" i="6"/>
  <c r="K9" i="6"/>
  <c r="K10" i="6"/>
  <c r="K11" i="6"/>
  <c r="K12" i="6"/>
  <c r="K13" i="6"/>
  <c r="K14" i="6"/>
  <c r="K15" i="6"/>
  <c r="K16" i="6"/>
  <c r="K17" i="6"/>
  <c r="K18" i="6"/>
  <c r="I5" i="6"/>
  <c r="H5" i="6"/>
  <c r="I4" i="6"/>
  <c r="H4" i="6"/>
  <c r="I3" i="6"/>
  <c r="H3" i="6"/>
  <c r="I2" i="6"/>
  <c r="H2" i="6"/>
  <c r="C42" i="2"/>
  <c r="G30" i="5"/>
  <c r="J30" i="5"/>
  <c r="B30" i="5"/>
  <c r="C30" i="5"/>
  <c r="D30" i="5"/>
  <c r="E30" i="5"/>
  <c r="F30" i="5"/>
  <c r="H30" i="5"/>
  <c r="I30" i="5"/>
  <c r="K30" i="5"/>
  <c r="B46" i="5"/>
  <c r="F15" i="5"/>
  <c r="F8" i="5"/>
  <c r="F9" i="5"/>
  <c r="F10" i="5"/>
  <c r="F11" i="5"/>
  <c r="F12" i="5"/>
  <c r="F13" i="5"/>
  <c r="F14" i="5"/>
  <c r="F16" i="5"/>
  <c r="F17" i="5"/>
  <c r="F18" i="5"/>
  <c r="F19" i="5"/>
  <c r="G28" i="3"/>
  <c r="F28" i="3"/>
  <c r="E28" i="3"/>
  <c r="D28" i="3"/>
  <c r="C28" i="3"/>
  <c r="B28" i="3"/>
  <c r="J28" i="3"/>
  <c r="I28" i="3"/>
  <c r="H28" i="3"/>
  <c r="J28" i="2"/>
  <c r="D28" i="2"/>
  <c r="C28" i="2"/>
  <c r="B28" i="2"/>
  <c r="I28" i="2"/>
  <c r="H28" i="2"/>
  <c r="G28" i="2"/>
  <c r="F28" i="2"/>
  <c r="E28" i="2"/>
  <c r="F8" i="3"/>
  <c r="F9" i="3"/>
  <c r="F10" i="3"/>
  <c r="F11" i="3"/>
  <c r="F12" i="3"/>
  <c r="F13" i="3"/>
  <c r="F14" i="3"/>
  <c r="F15" i="3"/>
  <c r="F16" i="3"/>
  <c r="F17" i="3"/>
  <c r="F18" i="3"/>
  <c r="F19" i="3"/>
  <c r="F9" i="2"/>
  <c r="F10" i="2"/>
  <c r="F11" i="2"/>
  <c r="F12" i="2"/>
  <c r="F13" i="2"/>
  <c r="F14" i="2"/>
  <c r="F15" i="2"/>
  <c r="F16" i="2"/>
  <c r="F17" i="2"/>
  <c r="F18" i="2"/>
  <c r="F19" i="2"/>
  <c r="F20" i="2"/>
  <c r="J28" i="4"/>
  <c r="I28" i="4"/>
  <c r="H28" i="4"/>
  <c r="G28" i="4"/>
  <c r="F28" i="4"/>
  <c r="E28" i="4"/>
  <c r="D28" i="4"/>
  <c r="C28" i="4"/>
  <c r="B28" i="4"/>
  <c r="K28" i="4"/>
  <c r="F17" i="4"/>
  <c r="F16" i="4"/>
  <c r="F15" i="4"/>
  <c r="F14" i="4"/>
  <c r="F13" i="4"/>
  <c r="F12" i="4"/>
  <c r="F11" i="4"/>
  <c r="F10" i="4"/>
  <c r="F9" i="4"/>
  <c r="F8" i="4"/>
  <c r="F18" i="4"/>
  <c r="K28" i="2"/>
  <c r="B42" i="2"/>
  <c r="K28" i="3"/>
  <c r="B43" i="3"/>
  <c r="G18" i="6"/>
  <c r="H18" i="6"/>
  <c r="F43" i="5"/>
  <c r="C44" i="5"/>
  <c r="F44" i="5"/>
  <c r="F46" i="5"/>
  <c r="C50" i="5"/>
  <c r="F50" i="5"/>
  <c r="F51" i="5"/>
  <c r="G51" i="5"/>
  <c r="F53" i="5"/>
  <c r="G53" i="5"/>
  <c r="G54" i="5"/>
  <c r="C46" i="5"/>
  <c r="C47" i="5"/>
  <c r="C48" i="5"/>
  <c r="B49" i="5"/>
  <c r="C49" i="5"/>
  <c r="G46" i="5"/>
  <c r="F40" i="4"/>
  <c r="C41" i="4"/>
  <c r="F41" i="4"/>
  <c r="F43" i="4"/>
  <c r="C47" i="4"/>
  <c r="F47" i="4"/>
  <c r="F48" i="4"/>
  <c r="G48" i="4"/>
  <c r="F50" i="4"/>
  <c r="G50" i="4"/>
  <c r="G51" i="4"/>
  <c r="C43" i="4"/>
  <c r="C44" i="4"/>
  <c r="C45" i="4"/>
  <c r="B46" i="4"/>
  <c r="C46" i="4"/>
  <c r="G43" i="4"/>
  <c r="F43" i="3"/>
  <c r="F40" i="3"/>
  <c r="C41" i="3"/>
  <c r="F41" i="3"/>
  <c r="C47" i="3"/>
  <c r="F47" i="3"/>
  <c r="F48" i="3"/>
  <c r="G48" i="3"/>
  <c r="F50" i="3"/>
  <c r="G50" i="3"/>
  <c r="G51" i="3"/>
  <c r="C43" i="3"/>
  <c r="C44" i="3"/>
  <c r="C45" i="3"/>
  <c r="B46" i="3"/>
  <c r="C46" i="3"/>
  <c r="G43" i="3"/>
  <c r="F39" i="2"/>
  <c r="C40" i="2"/>
  <c r="F40" i="2"/>
  <c r="C46" i="2"/>
  <c r="F46" i="2"/>
  <c r="F47" i="2"/>
  <c r="G47" i="2"/>
  <c r="F49" i="2"/>
  <c r="G49" i="2"/>
  <c r="G50" i="2"/>
  <c r="G42" i="2"/>
  <c r="C43" i="2"/>
  <c r="C44" i="2"/>
  <c r="D52" i="1"/>
  <c r="D51" i="1"/>
  <c r="D50" i="1"/>
</calcChain>
</file>

<file path=xl/sharedStrings.xml><?xml version="1.0" encoding="utf-8"?>
<sst xmlns="http://schemas.openxmlformats.org/spreadsheetml/2006/main" count="507" uniqueCount="178">
  <si>
    <t>Fixed Costs</t>
  </si>
  <si>
    <t>Depreciation</t>
  </si>
  <si>
    <t>Racks</t>
  </si>
  <si>
    <t>Tents</t>
  </si>
  <si>
    <t>Other</t>
  </si>
  <si>
    <t>Fencing</t>
  </si>
  <si>
    <t>Signage</t>
  </si>
  <si>
    <t>Trailers</t>
  </si>
  <si>
    <t>Amatorization</t>
  </si>
  <si>
    <t>Current Value</t>
  </si>
  <si>
    <t>Salary</t>
  </si>
  <si>
    <t>Small Events</t>
  </si>
  <si>
    <t>Medium Events</t>
  </si>
  <si>
    <t>Large Events</t>
  </si>
  <si>
    <t>Insurance</t>
  </si>
  <si>
    <t>Coordinator Base</t>
  </si>
  <si>
    <t>Website &amp; Promotion</t>
  </si>
  <si>
    <t>Service Hours</t>
  </si>
  <si>
    <t>Capacity</t>
  </si>
  <si>
    <t>Service Hour Rate</t>
  </si>
  <si>
    <t>Setup/Teardown Volunteer Compliment</t>
  </si>
  <si>
    <t>Storage</t>
  </si>
  <si>
    <t>Small Setup</t>
  </si>
  <si>
    <t>Medium Setup</t>
  </si>
  <si>
    <t>Large Setups</t>
  </si>
  <si>
    <t>Service Cost</t>
  </si>
  <si>
    <t># Events</t>
  </si>
  <si>
    <t>Extended Service Hours</t>
  </si>
  <si>
    <t>Service Hours/Event</t>
  </si>
  <si>
    <t>Operating Costs</t>
  </si>
  <si>
    <t>Volunteer Stipends</t>
  </si>
  <si>
    <t>Coordinator Time</t>
  </si>
  <si>
    <t>Hourly Rate</t>
  </si>
  <si>
    <t>Volunteer Recruitment/Retention</t>
  </si>
  <si>
    <t>Assistant Staff Time</t>
  </si>
  <si>
    <t>Transport Cost</t>
  </si>
  <si>
    <t>Setup/Teardown Volunteer Hours</t>
  </si>
  <si>
    <t>Base Operational Volunteer Hours</t>
  </si>
  <si>
    <t>Total Base Volunteer Hours</t>
  </si>
  <si>
    <t>Base Volunteer Cost</t>
  </si>
  <si>
    <t>Volunteer Event Day Support</t>
  </si>
  <si>
    <t>Volunteer Appreciation Support</t>
  </si>
  <si>
    <t>Volunter Cost/Hr</t>
  </si>
  <si>
    <t>Base Coordinator Supervision Hours</t>
  </si>
  <si>
    <t>Base Volunteer Coordination Hours</t>
  </si>
  <si>
    <t>Additional Hourly Fee</t>
  </si>
  <si>
    <t>Operational Volunteer Compliment</t>
  </si>
  <si>
    <t>Volunteer Setup Time</t>
  </si>
  <si>
    <t>Volunteer Teardown Time</t>
  </si>
  <si>
    <t>Volunteer Base Time</t>
  </si>
  <si>
    <t>Base Fee</t>
  </si>
  <si>
    <t>Base Coordinator  Hours</t>
  </si>
  <si>
    <t>Base Coordinator Cost</t>
  </si>
  <si>
    <t>Coordinator Cost/Hr</t>
  </si>
  <si>
    <t>Additional Hours</t>
  </si>
  <si>
    <t>BW %</t>
  </si>
  <si>
    <t>Voluneer Scheduling %</t>
  </si>
  <si>
    <t>Additional Hourly Staff Cost</t>
  </si>
  <si>
    <t>Additional Hourly Volunteer Cost</t>
  </si>
  <si>
    <t>Notes</t>
  </si>
  <si>
    <t>$5/4</t>
  </si>
  <si>
    <t>$250/873</t>
  </si>
  <si>
    <t>$500/873</t>
  </si>
  <si>
    <t>Consumables</t>
  </si>
  <si>
    <t>Average Use</t>
  </si>
  <si>
    <t>Cost Consumables/Bike</t>
  </si>
  <si>
    <t>Tags</t>
  </si>
  <si>
    <t>Contract Negotiations, Reports, Admin</t>
  </si>
  <si>
    <t>Volunteer Recruitment/Volunteer Party</t>
  </si>
  <si>
    <t xml:space="preserve">Load &amp; Transport </t>
  </si>
  <si>
    <t>Setup</t>
  </si>
  <si>
    <t>Operational Time</t>
  </si>
  <si>
    <t>Tear Down</t>
  </si>
  <si>
    <t>Transport &amp; Unload</t>
  </si>
  <si>
    <t>GT-5.5</t>
  </si>
  <si>
    <t>GT-4</t>
  </si>
  <si>
    <t>GT-3</t>
  </si>
  <si>
    <t>GT-2</t>
  </si>
  <si>
    <t>GT-1</t>
  </si>
  <si>
    <t>GT</t>
  </si>
  <si>
    <t>GT+1</t>
  </si>
  <si>
    <t>GT+2</t>
  </si>
  <si>
    <t>GT+3</t>
  </si>
  <si>
    <t>GT+4</t>
  </si>
  <si>
    <t>GT +1</t>
  </si>
  <si>
    <t>GT +2</t>
  </si>
  <si>
    <t>GT +3</t>
  </si>
  <si>
    <t>GT +4</t>
  </si>
  <si>
    <t>GT + 5.5</t>
  </si>
  <si>
    <t>Drop Off</t>
  </si>
  <si>
    <t>down Time</t>
  </si>
  <si>
    <t>Pickup</t>
  </si>
  <si>
    <t>0</t>
  </si>
  <si>
    <t>Total Volunteers</t>
  </si>
  <si>
    <t>Shift a</t>
  </si>
  <si>
    <t>Shift B</t>
  </si>
  <si>
    <t>Shift C</t>
  </si>
  <si>
    <t>Volunteer Hours</t>
  </si>
  <si>
    <t>Assitant Hours</t>
  </si>
  <si>
    <t>Coord Supervision Hours</t>
  </si>
  <si>
    <t>Transport</t>
  </si>
  <si>
    <t>Coord Load /time</t>
  </si>
  <si>
    <t>Volunteer Schedule Hours</t>
  </si>
  <si>
    <t>Coorrd Unload Time</t>
  </si>
  <si>
    <t>Volunteer Scheudleing %</t>
  </si>
  <si>
    <t>Coord Hourly Rate</t>
  </si>
  <si>
    <t>Assistnat Hourly Rate</t>
  </si>
  <si>
    <t>Volunteer Hour Rate</t>
  </si>
  <si>
    <t>BW Admin Fee</t>
  </si>
  <si>
    <t>In Kind</t>
  </si>
  <si>
    <t>Volunteer Stipen Hourly /rate</t>
  </si>
  <si>
    <t>34 Shifts of 3 hrs</t>
  </si>
  <si>
    <t>102 Volunteer Hours</t>
  </si>
  <si>
    <t>Station supplies</t>
  </si>
  <si>
    <t>Game 1</t>
  </si>
  <si>
    <t>Preseason</t>
  </si>
  <si>
    <t>Game 3</t>
  </si>
  <si>
    <t>Game 5</t>
  </si>
  <si>
    <t>Game 6</t>
  </si>
  <si>
    <t>Game 7</t>
  </si>
  <si>
    <t>Game 8</t>
  </si>
  <si>
    <t>Game 9</t>
  </si>
  <si>
    <t>Game 4</t>
  </si>
  <si>
    <t>Game 2</t>
  </si>
  <si>
    <t>Date</t>
  </si>
  <si>
    <t>Start Time</t>
  </si>
  <si>
    <t>Opponent</t>
  </si>
  <si>
    <t>Toronto</t>
  </si>
  <si>
    <t>Ottawa</t>
  </si>
  <si>
    <t>Edmonton</t>
  </si>
  <si>
    <t>Saskatchewan</t>
  </si>
  <si>
    <t>Montreal</t>
  </si>
  <si>
    <t>Hamilton</t>
  </si>
  <si>
    <t>Calgary</t>
  </si>
  <si>
    <t>BC</t>
  </si>
  <si>
    <t>Average Monthly Temperature</t>
  </si>
  <si>
    <t>Bomber Games</t>
  </si>
  <si>
    <t>Shift D</t>
  </si>
  <si>
    <t>Open Stations</t>
  </si>
  <si>
    <t>Total Volunteer Hours</t>
  </si>
  <si>
    <t>206 Volunteer Hours</t>
  </si>
  <si>
    <t>44 Shifts of 4 hrs + 6 shifts of 5 hrs</t>
  </si>
  <si>
    <t># Stations Open</t>
  </si>
  <si>
    <t>GT + 2</t>
  </si>
  <si>
    <t>GT + 3</t>
  </si>
  <si>
    <t>GT + 4</t>
  </si>
  <si>
    <t>Shift E</t>
  </si>
  <si>
    <t>Shift F</t>
  </si>
  <si>
    <t>Shift G</t>
  </si>
  <si>
    <t>36 Shifts of 4 hrs &amp; 8 shifts of 3 hrs</t>
  </si>
  <si>
    <t>168 Volunteer Hours</t>
  </si>
  <si>
    <t>Shift A</t>
  </si>
  <si>
    <t>18 shifts of 4 hours &amp; 6 2hr Shifts</t>
  </si>
  <si>
    <t>92 Volunteer Hours</t>
  </si>
  <si>
    <t>5 Stations</t>
  </si>
  <si>
    <t>4 Stations</t>
  </si>
  <si>
    <t>3 Stations</t>
  </si>
  <si>
    <t>2 Stations</t>
  </si>
  <si>
    <t>Rate</t>
  </si>
  <si>
    <t># Stations</t>
  </si>
  <si>
    <t>Transportation &amp; Load/Unload Fee</t>
  </si>
  <si>
    <t>50% Volunteer Stipends</t>
  </si>
  <si>
    <t>Less Transportation &amp; Load/Unload</t>
  </si>
  <si>
    <t>Base Cost</t>
  </si>
  <si>
    <t>Bomber Buck Cost</t>
  </si>
  <si>
    <t>Base Cost Plus Bobmer Bucks</t>
  </si>
  <si>
    <t>Additional Bomber Racks</t>
  </si>
  <si>
    <t>Full Rate</t>
  </si>
  <si>
    <t>Qty</t>
  </si>
  <si>
    <t>Cost/Unit</t>
  </si>
  <si>
    <t>Additional Bomber Station Equipment</t>
  </si>
  <si>
    <t>Existing Bomber Station Upgrades</t>
  </si>
  <si>
    <t>Base Cost Plus Bomber Bucks</t>
  </si>
  <si>
    <t>Large Setup</t>
  </si>
  <si>
    <t>Base Operational Hours</t>
  </si>
  <si>
    <t>Rate for Additional Hours</t>
  </si>
  <si>
    <t>50-150</t>
  </si>
  <si>
    <t>150-400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</si>
</sst>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164" formatCode="&quot;$&quot;#,##0"/>
    <numFmt numFmtId="165" formatCode="&quot;$&quot;#,##0.00"/>
    <numFmt numFmtId="166" formatCode="0.0"/>
    <numFmt numFmtId="168" formatCode="[$-1009]mmmm\ d\,\ yyyy;@"/>
    <numFmt numFmtId="170" formatCode="[$-409]h:mm:ss\ AM/P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8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/>
    <xf numFmtId="166" fontId="0" fillId="0" borderId="0" xfId="0" applyNumberFormat="1"/>
    <xf numFmtId="9" fontId="0" fillId="0" borderId="0" xfId="0" applyNumberFormat="1"/>
    <xf numFmtId="1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 wrapText="1"/>
    </xf>
    <xf numFmtId="168" fontId="0" fillId="0" borderId="0" xfId="0" applyNumberFormat="1"/>
    <xf numFmtId="170" fontId="0" fillId="0" borderId="0" xfId="0" applyNumberFormat="1"/>
    <xf numFmtId="1" fontId="0" fillId="0" borderId="0" xfId="0" applyNumberFormat="1" applyAlignment="1">
      <alignment wrapText="1"/>
    </xf>
    <xf numFmtId="1" fontId="0" fillId="0" borderId="0" xfId="0" applyNumberFormat="1" applyAlignment="1">
      <alignment horizontal="right" wrapText="1"/>
    </xf>
    <xf numFmtId="1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topLeftCell="A28" workbookViewId="0">
      <selection activeCell="D5" sqref="D5"/>
    </sheetView>
  </sheetViews>
  <sheetFormatPr defaultRowHeight="15" x14ac:dyDescent="0.25"/>
  <cols>
    <col min="1" max="1" width="27.85546875" bestFit="1" customWidth="1"/>
    <col min="3" max="3" width="10.42578125" customWidth="1"/>
    <col min="4" max="4" width="13.7109375" bestFit="1" customWidth="1"/>
    <col min="5" max="5" width="15.5703125" customWidth="1"/>
    <col min="6" max="6" width="15.7109375" bestFit="1" customWidth="1"/>
    <col min="7" max="8" width="15.7109375" customWidth="1"/>
    <col min="9" max="13" width="11.7109375" customWidth="1"/>
    <col min="14" max="14" width="12.28515625" customWidth="1"/>
    <col min="15" max="19" width="12.5703125" customWidth="1"/>
    <col min="20" max="20" width="12.42578125" customWidth="1"/>
    <col min="21" max="21" width="10.28515625" bestFit="1" customWidth="1"/>
    <col min="22" max="23" width="12" customWidth="1"/>
    <col min="24" max="24" width="11.42578125" customWidth="1"/>
    <col min="26" max="26" width="10.7109375" customWidth="1"/>
    <col min="31" max="31" width="10.5703125" customWidth="1"/>
  </cols>
  <sheetData>
    <row r="1" spans="1:7" x14ac:dyDescent="0.25">
      <c r="E1" s="5"/>
    </row>
    <row r="2" spans="1:7" s="3" customFormat="1" ht="30" x14ac:dyDescent="0.25">
      <c r="C2" s="3" t="s">
        <v>26</v>
      </c>
      <c r="D2" s="3" t="s">
        <v>28</v>
      </c>
      <c r="E2" s="3" t="s">
        <v>27</v>
      </c>
    </row>
    <row r="3" spans="1:7" x14ac:dyDescent="0.25">
      <c r="A3" t="s">
        <v>17</v>
      </c>
      <c r="B3" t="s">
        <v>11</v>
      </c>
      <c r="C3">
        <v>5</v>
      </c>
      <c r="D3">
        <v>4</v>
      </c>
      <c r="E3">
        <f>C3*D3</f>
        <v>20</v>
      </c>
    </row>
    <row r="4" spans="1:7" x14ac:dyDescent="0.25">
      <c r="B4" t="s">
        <v>12</v>
      </c>
      <c r="C4">
        <v>5</v>
      </c>
      <c r="D4">
        <v>6</v>
      </c>
      <c r="E4">
        <f>C4*D4</f>
        <v>30</v>
      </c>
    </row>
    <row r="5" spans="1:7" x14ac:dyDescent="0.25">
      <c r="B5" t="s">
        <v>13</v>
      </c>
      <c r="C5">
        <v>5</v>
      </c>
      <c r="D5">
        <v>10</v>
      </c>
      <c r="E5">
        <f>C5*D5</f>
        <v>50</v>
      </c>
    </row>
    <row r="6" spans="1:7" x14ac:dyDescent="0.25">
      <c r="B6" t="s">
        <v>136</v>
      </c>
      <c r="C6">
        <v>10</v>
      </c>
      <c r="D6">
        <v>10</v>
      </c>
      <c r="E6">
        <v>100</v>
      </c>
    </row>
    <row r="7" spans="1:7" x14ac:dyDescent="0.25">
      <c r="E7">
        <f>SUM(E3:E6)</f>
        <v>200</v>
      </c>
    </row>
    <row r="9" spans="1:7" x14ac:dyDescent="0.25">
      <c r="A9" t="s">
        <v>1</v>
      </c>
      <c r="C9" t="s">
        <v>168</v>
      </c>
      <c r="D9" t="s">
        <v>169</v>
      </c>
      <c r="E9" t="s">
        <v>9</v>
      </c>
      <c r="F9" t="s">
        <v>8</v>
      </c>
    </row>
    <row r="10" spans="1:7" x14ac:dyDescent="0.25">
      <c r="B10" s="18" t="s">
        <v>2</v>
      </c>
      <c r="C10" s="18"/>
      <c r="D10" s="18"/>
      <c r="E10" s="7">
        <v>5000</v>
      </c>
      <c r="F10">
        <v>10</v>
      </c>
      <c r="G10" s="1">
        <f>SLN(E10,0,F10)</f>
        <v>500</v>
      </c>
    </row>
    <row r="11" spans="1:7" x14ac:dyDescent="0.25">
      <c r="B11" s="18" t="s">
        <v>5</v>
      </c>
      <c r="C11" s="18"/>
      <c r="D11" s="18"/>
      <c r="E11" s="7">
        <v>200</v>
      </c>
      <c r="F11">
        <v>8</v>
      </c>
      <c r="G11" s="1">
        <f>SLN(E11,0,F11)</f>
        <v>25</v>
      </c>
    </row>
    <row r="12" spans="1:7" x14ac:dyDescent="0.25">
      <c r="B12" s="18" t="s">
        <v>3</v>
      </c>
      <c r="C12" s="18"/>
      <c r="D12" s="18"/>
      <c r="E12" s="7">
        <v>800</v>
      </c>
      <c r="F12">
        <v>8</v>
      </c>
      <c r="G12" s="1">
        <f>SLN(E12,0,F12)</f>
        <v>100</v>
      </c>
    </row>
    <row r="13" spans="1:7" x14ac:dyDescent="0.25">
      <c r="B13" s="18" t="s">
        <v>6</v>
      </c>
      <c r="C13" s="18"/>
      <c r="D13" s="18"/>
      <c r="E13" s="7">
        <v>500</v>
      </c>
      <c r="F13">
        <v>8</v>
      </c>
      <c r="G13" s="1">
        <f>SLN(E13,0,F13)</f>
        <v>62.5</v>
      </c>
    </row>
    <row r="14" spans="1:7" x14ac:dyDescent="0.25">
      <c r="B14" s="18" t="s">
        <v>7</v>
      </c>
      <c r="C14" s="18"/>
      <c r="D14" s="18"/>
      <c r="E14" s="7">
        <v>1800</v>
      </c>
      <c r="F14">
        <v>10</v>
      </c>
      <c r="G14" s="1">
        <f>SLN(E14,0,F14)</f>
        <v>180</v>
      </c>
    </row>
    <row r="15" spans="1:7" x14ac:dyDescent="0.25">
      <c r="B15" s="18" t="s">
        <v>4</v>
      </c>
      <c r="C15" s="18"/>
      <c r="D15" s="18"/>
      <c r="E15" s="7">
        <v>700</v>
      </c>
      <c r="F15">
        <v>8</v>
      </c>
      <c r="G15" s="1">
        <v>0</v>
      </c>
    </row>
    <row r="16" spans="1:7" x14ac:dyDescent="0.25">
      <c r="B16" s="18" t="s">
        <v>170</v>
      </c>
      <c r="C16" s="18">
        <v>0</v>
      </c>
      <c r="D16" s="19">
        <v>2000</v>
      </c>
      <c r="E16" s="7">
        <f>C16*D16</f>
        <v>0</v>
      </c>
      <c r="F16">
        <v>8</v>
      </c>
      <c r="G16" s="1">
        <f>E16/F16</f>
        <v>0</v>
      </c>
    </row>
    <row r="17" spans="1:8" x14ac:dyDescent="0.25">
      <c r="B17" s="18" t="s">
        <v>166</v>
      </c>
      <c r="C17" s="18">
        <v>0</v>
      </c>
      <c r="D17" s="19">
        <v>50</v>
      </c>
      <c r="E17" s="7">
        <f>C17*D17</f>
        <v>0</v>
      </c>
      <c r="F17">
        <v>10</v>
      </c>
      <c r="G17" s="1">
        <f>E17/F17</f>
        <v>0</v>
      </c>
    </row>
    <row r="18" spans="1:8" x14ac:dyDescent="0.25">
      <c r="B18" s="18" t="s">
        <v>171</v>
      </c>
      <c r="C18" s="18">
        <v>0</v>
      </c>
      <c r="D18" s="19">
        <v>550</v>
      </c>
      <c r="E18" s="7">
        <f>C18*D18</f>
        <v>0</v>
      </c>
      <c r="F18">
        <v>8</v>
      </c>
      <c r="G18" s="1">
        <f>E18/F18</f>
        <v>0</v>
      </c>
    </row>
    <row r="19" spans="1:8" x14ac:dyDescent="0.25">
      <c r="E19" s="7">
        <f>SUM(E10:E18)</f>
        <v>9000</v>
      </c>
      <c r="G19" s="1">
        <f>SUM(G10:G18)</f>
        <v>867.5</v>
      </c>
    </row>
    <row r="20" spans="1:8" x14ac:dyDescent="0.25">
      <c r="A20" t="s">
        <v>0</v>
      </c>
      <c r="F20" s="1"/>
      <c r="G20" s="1"/>
      <c r="H20" s="1"/>
    </row>
    <row r="21" spans="1:8" x14ac:dyDescent="0.25">
      <c r="A21" s="18" t="s">
        <v>1</v>
      </c>
      <c r="D21" s="5">
        <f>G19</f>
        <v>867.5</v>
      </c>
    </row>
    <row r="22" spans="1:8" x14ac:dyDescent="0.25">
      <c r="A22" s="18" t="s">
        <v>21</v>
      </c>
      <c r="D22" s="5">
        <v>480</v>
      </c>
    </row>
    <row r="23" spans="1:8" x14ac:dyDescent="0.25">
      <c r="A23" s="18" t="s">
        <v>10</v>
      </c>
      <c r="D23" s="5"/>
    </row>
    <row r="24" spans="1:8" s="3" customFormat="1" ht="45" x14ac:dyDescent="0.25">
      <c r="B24" s="3" t="s">
        <v>15</v>
      </c>
      <c r="D24" s="6">
        <v>1500</v>
      </c>
      <c r="E24" s="3" t="s">
        <v>67</v>
      </c>
    </row>
    <row r="25" spans="1:8" x14ac:dyDescent="0.25">
      <c r="D25" s="5"/>
    </row>
    <row r="26" spans="1:8" x14ac:dyDescent="0.25">
      <c r="A26" t="s">
        <v>14</v>
      </c>
      <c r="D26" s="5">
        <v>667</v>
      </c>
    </row>
    <row r="27" spans="1:8" x14ac:dyDescent="0.25">
      <c r="A27" t="s">
        <v>33</v>
      </c>
      <c r="D27" s="5">
        <v>1000</v>
      </c>
      <c r="E27" t="s">
        <v>68</v>
      </c>
    </row>
    <row r="28" spans="1:8" x14ac:dyDescent="0.25">
      <c r="A28" t="s">
        <v>16</v>
      </c>
      <c r="D28" s="5">
        <v>780</v>
      </c>
    </row>
    <row r="29" spans="1:8" x14ac:dyDescent="0.25">
      <c r="A29" t="s">
        <v>113</v>
      </c>
      <c r="D29" s="5">
        <v>100</v>
      </c>
    </row>
    <row r="30" spans="1:8" x14ac:dyDescent="0.25">
      <c r="D30" s="5">
        <f>SUM(D21:D29)</f>
        <v>5394.5</v>
      </c>
    </row>
    <row r="32" spans="1:8" x14ac:dyDescent="0.25">
      <c r="A32" t="s">
        <v>19</v>
      </c>
      <c r="D32" s="7">
        <f>D30/E7</f>
        <v>26.9725</v>
      </c>
    </row>
    <row r="33" spans="1:4" x14ac:dyDescent="0.25">
      <c r="D33" s="7"/>
    </row>
    <row r="34" spans="1:4" x14ac:dyDescent="0.25">
      <c r="D34" s="7"/>
    </row>
    <row r="35" spans="1:4" x14ac:dyDescent="0.25">
      <c r="D35" s="7"/>
    </row>
    <row r="36" spans="1:4" x14ac:dyDescent="0.25">
      <c r="D36" s="7"/>
    </row>
    <row r="37" spans="1:4" x14ac:dyDescent="0.25">
      <c r="D37" s="7"/>
    </row>
    <row r="38" spans="1:4" x14ac:dyDescent="0.25">
      <c r="A38" t="s">
        <v>29</v>
      </c>
      <c r="B38" t="s">
        <v>32</v>
      </c>
      <c r="D38" s="7" t="s">
        <v>59</v>
      </c>
    </row>
    <row r="39" spans="1:4" x14ac:dyDescent="0.25">
      <c r="A39" t="s">
        <v>30</v>
      </c>
      <c r="B39" s="7">
        <v>1.25</v>
      </c>
      <c r="D39" s="11" t="s">
        <v>60</v>
      </c>
    </row>
    <row r="40" spans="1:4" x14ac:dyDescent="0.25">
      <c r="A40" t="s">
        <v>40</v>
      </c>
      <c r="B40" s="7">
        <v>0.3</v>
      </c>
      <c r="D40" s="11" t="s">
        <v>61</v>
      </c>
    </row>
    <row r="41" spans="1:4" x14ac:dyDescent="0.25">
      <c r="A41" t="s">
        <v>41</v>
      </c>
      <c r="B41" s="7">
        <v>0.5</v>
      </c>
      <c r="D41" s="11" t="s">
        <v>62</v>
      </c>
    </row>
    <row r="42" spans="1:4" x14ac:dyDescent="0.25">
      <c r="B42" s="7">
        <f>SUM(B39:B41)</f>
        <v>2.0499999999999998</v>
      </c>
      <c r="D42" s="11"/>
    </row>
    <row r="43" spans="1:4" x14ac:dyDescent="0.25">
      <c r="B43" s="7"/>
      <c r="D43" s="7"/>
    </row>
    <row r="44" spans="1:4" x14ac:dyDescent="0.25">
      <c r="A44" t="s">
        <v>31</v>
      </c>
      <c r="B44" s="7">
        <v>20</v>
      </c>
      <c r="D44" s="7"/>
    </row>
    <row r="45" spans="1:4" x14ac:dyDescent="0.25">
      <c r="A45" t="s">
        <v>34</v>
      </c>
      <c r="B45" s="7">
        <v>11.5</v>
      </c>
      <c r="D45" s="7"/>
    </row>
    <row r="46" spans="1:4" x14ac:dyDescent="0.25">
      <c r="B46" s="7"/>
      <c r="D46" s="7"/>
    </row>
    <row r="47" spans="1:4" x14ac:dyDescent="0.25">
      <c r="A47" t="s">
        <v>63</v>
      </c>
      <c r="B47" s="7"/>
      <c r="D47" s="7"/>
    </row>
    <row r="48" spans="1:4" x14ac:dyDescent="0.25">
      <c r="A48" t="s">
        <v>66</v>
      </c>
      <c r="B48" s="7">
        <v>0.12</v>
      </c>
    </row>
    <row r="49" spans="1:31" s="2" customFormat="1" ht="75" x14ac:dyDescent="0.25">
      <c r="B49" s="2" t="s">
        <v>18</v>
      </c>
      <c r="C49" s="2" t="s">
        <v>64</v>
      </c>
      <c r="D49" s="2" t="s">
        <v>17</v>
      </c>
      <c r="E49" s="2" t="s">
        <v>25</v>
      </c>
      <c r="F49" s="2" t="s">
        <v>65</v>
      </c>
      <c r="G49" s="2" t="s">
        <v>63</v>
      </c>
      <c r="H49" s="2" t="s">
        <v>35</v>
      </c>
      <c r="I49" s="2" t="s">
        <v>20</v>
      </c>
      <c r="J49" s="2" t="s">
        <v>46</v>
      </c>
      <c r="K49" s="2" t="s">
        <v>47</v>
      </c>
      <c r="L49" s="2" t="s">
        <v>48</v>
      </c>
      <c r="M49" s="2" t="s">
        <v>49</v>
      </c>
      <c r="N49" s="2" t="s">
        <v>36</v>
      </c>
      <c r="O49" s="2" t="s">
        <v>37</v>
      </c>
      <c r="P49" s="2" t="s">
        <v>38</v>
      </c>
      <c r="Q49" s="2" t="s">
        <v>42</v>
      </c>
      <c r="R49" s="2" t="s">
        <v>39</v>
      </c>
      <c r="S49" s="2" t="s">
        <v>43</v>
      </c>
      <c r="T49" s="2" t="s">
        <v>56</v>
      </c>
      <c r="U49" s="2" t="s">
        <v>44</v>
      </c>
      <c r="V49" s="2" t="s">
        <v>51</v>
      </c>
      <c r="W49" s="2" t="s">
        <v>53</v>
      </c>
      <c r="X49" s="2" t="s">
        <v>52</v>
      </c>
      <c r="Y49" s="2" t="s">
        <v>50</v>
      </c>
      <c r="Z49" s="2" t="s">
        <v>58</v>
      </c>
      <c r="AA49" s="2" t="s">
        <v>57</v>
      </c>
      <c r="AB49" s="2" t="s">
        <v>45</v>
      </c>
      <c r="AC49" s="2" t="s">
        <v>55</v>
      </c>
      <c r="AD49" s="2" t="s">
        <v>50</v>
      </c>
      <c r="AE49" s="2" t="s">
        <v>54</v>
      </c>
    </row>
    <row r="50" spans="1:31" x14ac:dyDescent="0.25">
      <c r="A50" t="s">
        <v>22</v>
      </c>
      <c r="B50">
        <v>50</v>
      </c>
      <c r="C50">
        <v>25</v>
      </c>
      <c r="D50" t="e">
        <f>#REF!</f>
        <v>#REF!</v>
      </c>
      <c r="E50" s="7">
        <f>D3*D32</f>
        <v>107.89</v>
      </c>
      <c r="F50" s="7">
        <f>B48</f>
        <v>0.12</v>
      </c>
      <c r="G50" s="7">
        <f>C50*F50</f>
        <v>3</v>
      </c>
      <c r="H50" s="5" t="e">
        <f>#REF!</f>
        <v>#REF!</v>
      </c>
      <c r="I50" s="4">
        <v>2</v>
      </c>
      <c r="J50" s="4">
        <v>2</v>
      </c>
      <c r="K50" s="4">
        <v>1</v>
      </c>
      <c r="L50" s="4">
        <v>1</v>
      </c>
      <c r="M50" s="4">
        <v>2</v>
      </c>
      <c r="N50" s="8">
        <f>I50*(K50+L50)</f>
        <v>4</v>
      </c>
      <c r="O50" s="8">
        <f>J50*M50</f>
        <v>4</v>
      </c>
      <c r="P50" s="8">
        <f>N50+O50</f>
        <v>8</v>
      </c>
      <c r="Q50" s="7">
        <f>B42</f>
        <v>2.0499999999999998</v>
      </c>
      <c r="R50" s="7">
        <f>P50*Q50</f>
        <v>16.399999999999999</v>
      </c>
      <c r="S50" t="e">
        <f>#REF!</f>
        <v>#REF!</v>
      </c>
      <c r="T50" s="10">
        <v>0.1</v>
      </c>
      <c r="U50">
        <f>P50*T50</f>
        <v>0.8</v>
      </c>
      <c r="V50" t="e">
        <f>S50+U50</f>
        <v>#REF!</v>
      </c>
      <c r="W50" s="7">
        <f>B44</f>
        <v>20</v>
      </c>
      <c r="X50" s="7" t="e">
        <f>V50*W50</f>
        <v>#REF!</v>
      </c>
      <c r="Y50" s="7" t="e">
        <f>E50+G50+H50+R50+X50</f>
        <v>#REF!</v>
      </c>
      <c r="Z50" s="7" t="e">
        <f>#REF!*Q50</f>
        <v>#REF!</v>
      </c>
      <c r="AA50" s="7">
        <f>(1+J50/10)*W50</f>
        <v>24</v>
      </c>
      <c r="AB50" s="7" t="e">
        <f>Z50+AA50</f>
        <v>#REF!</v>
      </c>
      <c r="AC50" s="9">
        <v>0.15</v>
      </c>
      <c r="AD50" s="7" t="e">
        <f>(1+AC50)*Y50</f>
        <v>#REF!</v>
      </c>
      <c r="AE50" s="7" t="e">
        <f>(1+AC50)*AB50</f>
        <v>#REF!</v>
      </c>
    </row>
    <row r="51" spans="1:31" x14ac:dyDescent="0.25">
      <c r="A51" t="s">
        <v>23</v>
      </c>
      <c r="B51">
        <v>150</v>
      </c>
      <c r="C51">
        <v>75</v>
      </c>
      <c r="D51" t="e">
        <f>#REF!</f>
        <v>#REF!</v>
      </c>
      <c r="E51" s="7">
        <f>D4*D32</f>
        <v>161.83500000000001</v>
      </c>
      <c r="F51" s="7">
        <f>F50</f>
        <v>0.12</v>
      </c>
      <c r="G51" s="7">
        <f>C51*F51</f>
        <v>9</v>
      </c>
      <c r="H51" s="5" t="e">
        <f>#REF!</f>
        <v>#REF!</v>
      </c>
      <c r="I51" s="4">
        <v>4</v>
      </c>
      <c r="J51" s="4">
        <v>6</v>
      </c>
      <c r="K51" s="4">
        <v>1</v>
      </c>
      <c r="L51" s="4">
        <v>1</v>
      </c>
      <c r="M51" s="4">
        <v>4</v>
      </c>
      <c r="N51" s="8">
        <f>I51*(K51+L51)</f>
        <v>8</v>
      </c>
      <c r="O51" s="8">
        <f>J51*M51</f>
        <v>24</v>
      </c>
      <c r="P51" s="8">
        <f>N51+O51</f>
        <v>32</v>
      </c>
      <c r="Q51" s="7">
        <f>Q50</f>
        <v>2.0499999999999998</v>
      </c>
      <c r="R51" s="7">
        <f>P51*Q51</f>
        <v>65.599999999999994</v>
      </c>
      <c r="S51" t="e">
        <f>#REF!</f>
        <v>#REF!</v>
      </c>
      <c r="T51" s="10">
        <v>0.1</v>
      </c>
      <c r="U51">
        <f>P51*T51</f>
        <v>3.2</v>
      </c>
      <c r="V51" t="e">
        <f>S51+U51</f>
        <v>#REF!</v>
      </c>
      <c r="W51" s="7">
        <f>W50</f>
        <v>20</v>
      </c>
      <c r="X51" s="7" t="e">
        <f>V51*W51</f>
        <v>#REF!</v>
      </c>
      <c r="Y51" s="7" t="e">
        <f>E51+G51+H51+R51+X51</f>
        <v>#REF!</v>
      </c>
      <c r="Z51" s="7" t="e">
        <f>#REF!*Q51</f>
        <v>#REF!</v>
      </c>
      <c r="AA51" s="7">
        <f>(1+J51/10)*W51</f>
        <v>32</v>
      </c>
      <c r="AB51" s="7" t="e">
        <f>Z51+AA51</f>
        <v>#REF!</v>
      </c>
      <c r="AC51" s="9">
        <v>0.15</v>
      </c>
      <c r="AD51" s="7" t="e">
        <f>(1+AC51)*Y51</f>
        <v>#REF!</v>
      </c>
      <c r="AE51" s="7" t="e">
        <f>(1+AC51)*AB51</f>
        <v>#REF!</v>
      </c>
    </row>
    <row r="52" spans="1:31" x14ac:dyDescent="0.25">
      <c r="A52" t="s">
        <v>24</v>
      </c>
      <c r="B52">
        <v>400</v>
      </c>
      <c r="C52">
        <v>300</v>
      </c>
      <c r="D52" t="e">
        <f>#REF!</f>
        <v>#REF!</v>
      </c>
      <c r="E52" s="7">
        <f>D5*D32</f>
        <v>269.72500000000002</v>
      </c>
      <c r="F52" s="7">
        <f>F51</f>
        <v>0.12</v>
      </c>
      <c r="G52" s="7">
        <f>C52*F52</f>
        <v>36</v>
      </c>
      <c r="H52" s="5" t="e">
        <f>#REF!</f>
        <v>#REF!</v>
      </c>
      <c r="I52" s="4">
        <v>8</v>
      </c>
      <c r="J52" s="4">
        <v>12</v>
      </c>
      <c r="K52" s="4">
        <v>1</v>
      </c>
      <c r="L52" s="4">
        <v>1</v>
      </c>
      <c r="M52" s="4">
        <v>4</v>
      </c>
      <c r="N52" s="8">
        <f>I52*(K52+L52)</f>
        <v>16</v>
      </c>
      <c r="O52" s="8">
        <f>J52*M52</f>
        <v>48</v>
      </c>
      <c r="P52" s="8">
        <f>N52+O52</f>
        <v>64</v>
      </c>
      <c r="Q52" s="7">
        <f>Q51</f>
        <v>2.0499999999999998</v>
      </c>
      <c r="R52" s="7">
        <f>P52*Q52</f>
        <v>131.19999999999999</v>
      </c>
      <c r="S52" t="e">
        <f>#REF!</f>
        <v>#REF!</v>
      </c>
      <c r="T52" s="10">
        <v>0.1</v>
      </c>
      <c r="U52">
        <f>P52*T52</f>
        <v>6.4</v>
      </c>
      <c r="V52" t="e">
        <f>S52+U52</f>
        <v>#REF!</v>
      </c>
      <c r="W52" s="7">
        <f>W51</f>
        <v>20</v>
      </c>
      <c r="X52" s="7" t="e">
        <f>V52*W52</f>
        <v>#REF!</v>
      </c>
      <c r="Y52" s="7" t="e">
        <f>E52+G52+H52+R52+X52</f>
        <v>#REF!</v>
      </c>
      <c r="Z52" s="7" t="e">
        <f>#REF!*Q52</f>
        <v>#REF!</v>
      </c>
      <c r="AA52" s="7">
        <f>(1+J52/10)*W52</f>
        <v>44</v>
      </c>
      <c r="AB52" s="7" t="e">
        <f>Z52+AA52</f>
        <v>#REF!</v>
      </c>
      <c r="AC52" s="9">
        <v>0.15</v>
      </c>
      <c r="AD52" s="7" t="e">
        <f>(1+AC52)*Y52</f>
        <v>#REF!</v>
      </c>
      <c r="AE52" s="7" t="e">
        <f>(1+AC52)*AB52</f>
        <v>#REF!</v>
      </c>
    </row>
    <row r="54" spans="1:31" s="2" customFormat="1" ht="45" x14ac:dyDescent="0.25">
      <c r="B54" s="2" t="s">
        <v>18</v>
      </c>
      <c r="C54" s="2" t="s">
        <v>163</v>
      </c>
      <c r="D54" s="2" t="s">
        <v>174</v>
      </c>
      <c r="E54" s="2" t="s">
        <v>175</v>
      </c>
    </row>
    <row r="55" spans="1:31" x14ac:dyDescent="0.25">
      <c r="A55" t="s">
        <v>22</v>
      </c>
      <c r="B55" s="2">
        <v>50</v>
      </c>
      <c r="C55" s="7" t="e">
        <f>AD50</f>
        <v>#REF!</v>
      </c>
      <c r="D55">
        <v>2</v>
      </c>
      <c r="E55" s="7" t="e">
        <f>AE50</f>
        <v>#REF!</v>
      </c>
    </row>
    <row r="56" spans="1:31" x14ac:dyDescent="0.25">
      <c r="A56" t="s">
        <v>23</v>
      </c>
      <c r="B56" s="2" t="s">
        <v>176</v>
      </c>
      <c r="C56" s="7" t="e">
        <f>AD51</f>
        <v>#REF!</v>
      </c>
      <c r="D56">
        <v>4</v>
      </c>
      <c r="E56" s="7" t="e">
        <f>AE51</f>
        <v>#REF!</v>
      </c>
    </row>
    <row r="57" spans="1:31" x14ac:dyDescent="0.25">
      <c r="A57" t="s">
        <v>173</v>
      </c>
      <c r="B57" s="2" t="s">
        <v>177</v>
      </c>
      <c r="C57" s="7" t="e">
        <f>AD52</f>
        <v>#REF!</v>
      </c>
      <c r="D57">
        <v>4</v>
      </c>
      <c r="E57" s="7" t="e">
        <f>AE52</f>
        <v>#REF!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L8" sqref="L8"/>
    </sheetView>
  </sheetViews>
  <sheetFormatPr defaultRowHeight="15" x14ac:dyDescent="0.25"/>
  <cols>
    <col min="1" max="1" width="10.140625" bestFit="1" customWidth="1"/>
    <col min="2" max="2" width="18.5703125" bestFit="1" customWidth="1"/>
    <col min="3" max="3" width="17.5703125" customWidth="1"/>
    <col min="4" max="4" width="15.28515625" customWidth="1"/>
    <col min="5" max="5" width="14.140625" customWidth="1"/>
    <col min="6" max="6" width="12.140625" customWidth="1"/>
    <col min="7" max="7" width="10.28515625" customWidth="1"/>
    <col min="8" max="8" width="14.140625" customWidth="1"/>
    <col min="10" max="10" width="12.140625" customWidth="1"/>
    <col min="11" max="13" width="16" customWidth="1"/>
  </cols>
  <sheetData>
    <row r="1" spans="1:14" s="2" customFormat="1" ht="75" x14ac:dyDescent="0.25">
      <c r="B1" s="2" t="s">
        <v>97</v>
      </c>
      <c r="C1" s="2" t="s">
        <v>18</v>
      </c>
      <c r="D1" s="2" t="s">
        <v>158</v>
      </c>
      <c r="E1" s="2" t="s">
        <v>160</v>
      </c>
      <c r="F1" s="2" t="s">
        <v>30</v>
      </c>
      <c r="G1" s="2" t="s">
        <v>163</v>
      </c>
      <c r="H1" s="2" t="s">
        <v>161</v>
      </c>
      <c r="I1" s="2" t="s">
        <v>162</v>
      </c>
    </row>
    <row r="2" spans="1:14" x14ac:dyDescent="0.25">
      <c r="A2" t="s">
        <v>154</v>
      </c>
      <c r="C2">
        <v>1250</v>
      </c>
      <c r="D2" s="5">
        <f>'Bombers-1250'!D50</f>
        <v>2135.7799999999997</v>
      </c>
      <c r="E2" s="7">
        <f>('Bombers-1250'!C39+'Bombers-1250'!C40+'Bombers-1250'!C46)*(1+'Bombers-1250'!B49)</f>
        <v>178.25</v>
      </c>
      <c r="F2" s="7">
        <f>(1+'Bombers-1250'!B49)*1*'Bombers-1250'!F42</f>
        <v>281.75</v>
      </c>
      <c r="G2" s="7">
        <f>D2-E2-F2</f>
        <v>1675.7799999999997</v>
      </c>
      <c r="H2" s="7">
        <f>F2/2</f>
        <v>140.875</v>
      </c>
      <c r="I2" s="7">
        <f>D2-E2-F2</f>
        <v>1675.7799999999997</v>
      </c>
    </row>
    <row r="3" spans="1:14" x14ac:dyDescent="0.25">
      <c r="A3" t="s">
        <v>155</v>
      </c>
      <c r="C3">
        <v>1000</v>
      </c>
      <c r="D3" s="5">
        <f>'Bobmers 1000'!D51</f>
        <v>1931.0225</v>
      </c>
      <c r="E3" s="7">
        <f>E2</f>
        <v>178.25</v>
      </c>
      <c r="F3" s="7">
        <f>(1+'Bobmers 1000'!B50)*'Bobmers 1000'!F43</f>
        <v>241.49999999999997</v>
      </c>
      <c r="G3" s="7">
        <f>D3-E3-F3</f>
        <v>1511.2725</v>
      </c>
      <c r="H3" s="7">
        <f>F3/2</f>
        <v>120.74999999999999</v>
      </c>
      <c r="I3" s="7">
        <f>D3-E3-F3</f>
        <v>1511.2725</v>
      </c>
    </row>
    <row r="4" spans="1:14" x14ac:dyDescent="0.25">
      <c r="A4" t="s">
        <v>156</v>
      </c>
      <c r="C4">
        <v>750</v>
      </c>
      <c r="D4" s="5">
        <f>'Bomber - 750'!D51</f>
        <v>1402.7987499999999</v>
      </c>
      <c r="E4" s="7">
        <f>E3</f>
        <v>178.25</v>
      </c>
      <c r="F4" s="7">
        <f>(1+'Bomber - 750'!B50)*'Bomber - 750'!F43</f>
        <v>146.625</v>
      </c>
      <c r="G4" s="7">
        <f>D4-E4-F4</f>
        <v>1077.9237499999999</v>
      </c>
      <c r="H4" s="7">
        <f>F4/2</f>
        <v>73.3125</v>
      </c>
      <c r="I4" s="7">
        <f>D4-E4-F4</f>
        <v>1077.9237499999999</v>
      </c>
    </row>
    <row r="5" spans="1:14" x14ac:dyDescent="0.25">
      <c r="A5" t="s">
        <v>157</v>
      </c>
      <c r="C5">
        <v>500</v>
      </c>
      <c r="D5" s="5">
        <f>'Bobmers - 500'!D54</f>
        <v>1218.2237500000001</v>
      </c>
      <c r="E5" s="7">
        <f>E4</f>
        <v>178.25</v>
      </c>
      <c r="F5" s="7">
        <f>(1+'Bobmers - 500'!B53)*'Bobmers - 500'!F46</f>
        <v>132.25</v>
      </c>
      <c r="G5" s="7">
        <f>D5-E5-F5</f>
        <v>907.72375000000011</v>
      </c>
      <c r="H5" s="7">
        <f>F5/2</f>
        <v>66.125</v>
      </c>
      <c r="I5" s="7">
        <f>D5-E5-F5</f>
        <v>907.72375000000011</v>
      </c>
    </row>
    <row r="6" spans="1:14" x14ac:dyDescent="0.25">
      <c r="I6" s="5"/>
    </row>
    <row r="7" spans="1:14" s="2" customFormat="1" ht="60" x14ac:dyDescent="0.25">
      <c r="B7" s="2" t="s">
        <v>124</v>
      </c>
      <c r="C7" s="2" t="s">
        <v>126</v>
      </c>
      <c r="D7" s="2" t="s">
        <v>125</v>
      </c>
      <c r="E7" s="2" t="s">
        <v>135</v>
      </c>
      <c r="F7" s="2" t="s">
        <v>159</v>
      </c>
      <c r="G7" s="2" t="s">
        <v>18</v>
      </c>
      <c r="H7" s="2" t="s">
        <v>17</v>
      </c>
      <c r="I7" s="2" t="s">
        <v>163</v>
      </c>
      <c r="J7" s="2" t="s">
        <v>30</v>
      </c>
      <c r="K7" s="2" t="s">
        <v>160</v>
      </c>
      <c r="L7" s="2" t="s">
        <v>167</v>
      </c>
      <c r="M7" s="2" t="s">
        <v>164</v>
      </c>
      <c r="N7" s="2" t="s">
        <v>165</v>
      </c>
    </row>
    <row r="8" spans="1:14" x14ac:dyDescent="0.25">
      <c r="A8" t="s">
        <v>115</v>
      </c>
      <c r="B8" s="13">
        <v>41799</v>
      </c>
      <c r="C8" s="13" t="s">
        <v>127</v>
      </c>
      <c r="D8" s="14">
        <v>0.8125</v>
      </c>
      <c r="E8">
        <v>15.4</v>
      </c>
      <c r="F8" s="17">
        <v>4</v>
      </c>
      <c r="G8">
        <f>C3</f>
        <v>1000</v>
      </c>
      <c r="H8">
        <f>25</f>
        <v>25</v>
      </c>
      <c r="I8" s="5">
        <f>G3</f>
        <v>1511.2725</v>
      </c>
      <c r="J8" s="7">
        <f>F3</f>
        <v>241.49999999999997</v>
      </c>
      <c r="K8" s="7">
        <f>E4</f>
        <v>178.25</v>
      </c>
      <c r="L8" s="7">
        <f>I8+J8+K8</f>
        <v>1931.0225</v>
      </c>
      <c r="M8" s="7">
        <f>J8/2</f>
        <v>120.74999999999999</v>
      </c>
      <c r="N8" s="5">
        <f>I8+M8</f>
        <v>1632.0225</v>
      </c>
    </row>
    <row r="9" spans="1:14" x14ac:dyDescent="0.25">
      <c r="A9" t="s">
        <v>114</v>
      </c>
      <c r="B9" s="13">
        <v>41816</v>
      </c>
      <c r="C9" s="13" t="s">
        <v>127</v>
      </c>
      <c r="D9" s="14">
        <v>0.8125</v>
      </c>
      <c r="E9">
        <v>15.4</v>
      </c>
      <c r="F9" s="17">
        <v>5</v>
      </c>
      <c r="G9">
        <v>1250</v>
      </c>
      <c r="H9">
        <v>30</v>
      </c>
      <c r="I9" s="5">
        <f>G2</f>
        <v>1675.7799999999997</v>
      </c>
      <c r="J9" s="7">
        <f>F2</f>
        <v>281.75</v>
      </c>
      <c r="K9" s="7">
        <f>E2</f>
        <v>178.25</v>
      </c>
      <c r="L9" s="7">
        <f>I9+J9+K9</f>
        <v>2135.7799999999997</v>
      </c>
      <c r="M9" s="7">
        <f>J9/2</f>
        <v>140.875</v>
      </c>
      <c r="N9" s="5">
        <f>I9+M9</f>
        <v>1816.6549999999997</v>
      </c>
    </row>
    <row r="10" spans="1:14" x14ac:dyDescent="0.25">
      <c r="A10" t="s">
        <v>123</v>
      </c>
      <c r="B10" s="13">
        <v>41823</v>
      </c>
      <c r="C10" s="13" t="s">
        <v>128</v>
      </c>
      <c r="D10" s="14">
        <v>0.8125</v>
      </c>
      <c r="E10">
        <v>18.399999999999999</v>
      </c>
      <c r="F10" s="17">
        <v>5</v>
      </c>
      <c r="G10">
        <v>1250</v>
      </c>
      <c r="H10">
        <v>30</v>
      </c>
      <c r="I10" s="5">
        <f>G2</f>
        <v>1675.7799999999997</v>
      </c>
      <c r="J10" s="7">
        <f>F2</f>
        <v>281.75</v>
      </c>
      <c r="K10" s="7">
        <f>E2</f>
        <v>178.25</v>
      </c>
      <c r="L10" s="7">
        <f>I10+J10+K10</f>
        <v>2135.7799999999997</v>
      </c>
      <c r="M10" s="7">
        <f>J10/2</f>
        <v>140.875</v>
      </c>
      <c r="N10" s="5">
        <f>I10+M10</f>
        <v>1816.6549999999997</v>
      </c>
    </row>
    <row r="11" spans="1:14" x14ac:dyDescent="0.25">
      <c r="A11" t="s">
        <v>116</v>
      </c>
      <c r="B11" s="13">
        <v>41837</v>
      </c>
      <c r="C11" s="13" t="s">
        <v>129</v>
      </c>
      <c r="D11" s="14">
        <v>0.8125</v>
      </c>
      <c r="E11">
        <v>18.399999999999999</v>
      </c>
      <c r="F11" s="17">
        <v>5</v>
      </c>
      <c r="G11">
        <v>1250</v>
      </c>
      <c r="H11">
        <v>30</v>
      </c>
      <c r="I11" s="5">
        <f>G2</f>
        <v>1675.7799999999997</v>
      </c>
      <c r="J11" s="7">
        <f>F2</f>
        <v>281.75</v>
      </c>
      <c r="K11" s="7">
        <f>E2</f>
        <v>178.25</v>
      </c>
      <c r="L11" s="7">
        <f>I11+J11+K11</f>
        <v>2135.7799999999997</v>
      </c>
      <c r="M11" s="7">
        <f>J11/2</f>
        <v>140.875</v>
      </c>
      <c r="N11" s="5">
        <f>I11+M11</f>
        <v>1816.6549999999997</v>
      </c>
    </row>
    <row r="12" spans="1:14" x14ac:dyDescent="0.25">
      <c r="A12" t="s">
        <v>122</v>
      </c>
      <c r="B12" s="13">
        <v>41858</v>
      </c>
      <c r="C12" s="13" t="s">
        <v>130</v>
      </c>
      <c r="D12" s="14">
        <v>0.8125</v>
      </c>
      <c r="E12">
        <v>18.3</v>
      </c>
      <c r="F12" s="17">
        <v>5</v>
      </c>
      <c r="G12">
        <v>1250</v>
      </c>
      <c r="H12">
        <v>30</v>
      </c>
      <c r="I12" s="5">
        <f>G2</f>
        <v>1675.7799999999997</v>
      </c>
      <c r="J12" s="7">
        <f>F2</f>
        <v>281.75</v>
      </c>
      <c r="K12" s="7">
        <f>E2</f>
        <v>178.25</v>
      </c>
      <c r="L12" s="7">
        <f>I12+J12+K12</f>
        <v>2135.7799999999997</v>
      </c>
      <c r="M12" s="7">
        <f>J12/2</f>
        <v>140.875</v>
      </c>
      <c r="N12" s="5">
        <f>I12+M12</f>
        <v>1816.6549999999997</v>
      </c>
    </row>
    <row r="13" spans="1:14" x14ac:dyDescent="0.25">
      <c r="A13" t="s">
        <v>117</v>
      </c>
      <c r="B13" s="13">
        <v>41873</v>
      </c>
      <c r="C13" s="13" t="s">
        <v>131</v>
      </c>
      <c r="D13" s="14">
        <v>0.8125</v>
      </c>
      <c r="E13">
        <v>18.3</v>
      </c>
      <c r="F13" s="17">
        <v>5</v>
      </c>
      <c r="G13">
        <v>1250</v>
      </c>
      <c r="H13">
        <v>30</v>
      </c>
      <c r="I13" s="5">
        <f>G2</f>
        <v>1675.7799999999997</v>
      </c>
      <c r="J13" s="7">
        <f>F2</f>
        <v>281.75</v>
      </c>
      <c r="K13" s="7">
        <f>E2</f>
        <v>178.25</v>
      </c>
      <c r="L13" s="7">
        <f>I13+J13+K13</f>
        <v>2135.7799999999997</v>
      </c>
      <c r="M13" s="7">
        <f>J13/2</f>
        <v>140.875</v>
      </c>
      <c r="N13" s="5">
        <f>I13+M13</f>
        <v>1816.6549999999997</v>
      </c>
    </row>
    <row r="14" spans="1:14" x14ac:dyDescent="0.25">
      <c r="A14" t="s">
        <v>118</v>
      </c>
      <c r="B14" s="13">
        <v>41889</v>
      </c>
      <c r="C14" s="13" t="s">
        <v>130</v>
      </c>
      <c r="D14" s="14">
        <v>0.625</v>
      </c>
      <c r="E14">
        <v>14.3</v>
      </c>
      <c r="F14" s="17">
        <v>5</v>
      </c>
      <c r="G14">
        <v>1250</v>
      </c>
      <c r="H14">
        <v>30</v>
      </c>
      <c r="I14" s="5">
        <f>G2</f>
        <v>1675.7799999999997</v>
      </c>
      <c r="J14" s="7">
        <f>F2</f>
        <v>281.75</v>
      </c>
      <c r="K14" s="7">
        <f>E2</f>
        <v>178.25</v>
      </c>
      <c r="L14" s="7">
        <f>I14+J14+K14</f>
        <v>2135.7799999999997</v>
      </c>
      <c r="M14" s="7">
        <f>J14/2</f>
        <v>140.875</v>
      </c>
      <c r="N14" s="5">
        <f>I14+M14</f>
        <v>1816.6549999999997</v>
      </c>
    </row>
    <row r="15" spans="1:14" x14ac:dyDescent="0.25">
      <c r="A15" t="s">
        <v>119</v>
      </c>
      <c r="B15" s="13">
        <v>41909</v>
      </c>
      <c r="C15" s="13" t="s">
        <v>132</v>
      </c>
      <c r="D15" s="14">
        <v>0.72916666666666663</v>
      </c>
      <c r="E15">
        <v>14.3</v>
      </c>
      <c r="F15" s="17">
        <v>4</v>
      </c>
      <c r="G15">
        <v>1000</v>
      </c>
      <c r="H15">
        <v>25</v>
      </c>
      <c r="I15" s="5">
        <f>G3</f>
        <v>1511.2725</v>
      </c>
      <c r="J15" s="7">
        <f>F3</f>
        <v>241.49999999999997</v>
      </c>
      <c r="K15" s="7">
        <f>E3</f>
        <v>178.25</v>
      </c>
      <c r="L15" s="7">
        <f>I15+J15+K15</f>
        <v>1931.0225</v>
      </c>
      <c r="M15" s="7">
        <f>J15/2</f>
        <v>120.74999999999999</v>
      </c>
      <c r="N15" s="5">
        <f>I15+M15</f>
        <v>1632.0225</v>
      </c>
    </row>
    <row r="16" spans="1:14" x14ac:dyDescent="0.25">
      <c r="A16" t="s">
        <v>120</v>
      </c>
      <c r="B16" s="13">
        <v>41930</v>
      </c>
      <c r="C16" s="13" t="s">
        <v>133</v>
      </c>
      <c r="D16" s="14">
        <v>0.75</v>
      </c>
      <c r="E16">
        <v>9</v>
      </c>
      <c r="F16" s="17">
        <v>4</v>
      </c>
      <c r="G16">
        <v>1000</v>
      </c>
      <c r="H16">
        <v>25</v>
      </c>
      <c r="I16" s="5">
        <f>G3</f>
        <v>1511.2725</v>
      </c>
      <c r="J16" s="7">
        <f>F3</f>
        <v>241.49999999999997</v>
      </c>
      <c r="K16" s="7">
        <f>E3</f>
        <v>178.25</v>
      </c>
      <c r="L16" s="7">
        <f>I16+J16+K16</f>
        <v>1931.0225</v>
      </c>
      <c r="M16" s="7">
        <f>J16/2</f>
        <v>120.74999999999999</v>
      </c>
      <c r="N16" s="5">
        <f>I16+M16</f>
        <v>1632.0225</v>
      </c>
    </row>
    <row r="17" spans="1:14" x14ac:dyDescent="0.25">
      <c r="A17" t="s">
        <v>121</v>
      </c>
      <c r="B17" s="13">
        <v>41937</v>
      </c>
      <c r="C17" s="13" t="s">
        <v>134</v>
      </c>
      <c r="D17" s="14">
        <v>0.75</v>
      </c>
      <c r="E17">
        <v>9</v>
      </c>
      <c r="F17" s="17">
        <v>3</v>
      </c>
      <c r="G17">
        <v>750</v>
      </c>
      <c r="H17">
        <v>17.5</v>
      </c>
      <c r="I17" s="5">
        <f>G4</f>
        <v>1077.9237499999999</v>
      </c>
      <c r="J17" s="7">
        <f>F4</f>
        <v>146.625</v>
      </c>
      <c r="K17" s="7">
        <f>E4</f>
        <v>178.25</v>
      </c>
      <c r="L17" s="7">
        <f>I17+J17+K17</f>
        <v>1402.7987499999999</v>
      </c>
      <c r="M17" s="7">
        <f>J17/2</f>
        <v>73.3125</v>
      </c>
      <c r="N17" s="5">
        <f>I17+M17</f>
        <v>1151.2362499999999</v>
      </c>
    </row>
    <row r="18" spans="1:14" x14ac:dyDescent="0.25">
      <c r="G18">
        <f>SUM(G8:G17)</f>
        <v>11250</v>
      </c>
      <c r="H18">
        <f>SUM(H8:H17)</f>
        <v>272.5</v>
      </c>
      <c r="I18" s="5">
        <f>SUM(I8:I17)</f>
        <v>15666.421249999994</v>
      </c>
      <c r="J18" s="7">
        <f>SUM(J8:J17)</f>
        <v>2561.625</v>
      </c>
      <c r="K18" s="7">
        <f>SUM(K8:K17)</f>
        <v>1782.5</v>
      </c>
      <c r="L18" s="7">
        <f>I18+J18+K18</f>
        <v>20010.546249999992</v>
      </c>
      <c r="M18" s="7">
        <f>SUM(M8:M17)</f>
        <v>1280.8125</v>
      </c>
      <c r="N18" s="5">
        <f>SUM(N8:N17)</f>
        <v>16947.233749999992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11" sqref="G11"/>
    </sheetView>
  </sheetViews>
  <sheetFormatPr defaultRowHeight="15" x14ac:dyDescent="0.25"/>
  <cols>
    <col min="2" max="2" width="18.5703125" bestFit="1" customWidth="1"/>
    <col min="4" max="4" width="10.42578125" bestFit="1" customWidth="1"/>
    <col min="5" max="5" width="14.85546875" customWidth="1"/>
    <col min="6" max="6" width="11.42578125" customWidth="1"/>
    <col min="8" max="8" width="11.42578125" customWidth="1"/>
    <col min="9" max="9" width="15.42578125" customWidth="1"/>
    <col min="10" max="10" width="12" customWidth="1"/>
    <col min="11" max="12" width="17.140625" customWidth="1"/>
  </cols>
  <sheetData>
    <row r="1" spans="1:14" ht="45" x14ac:dyDescent="0.25">
      <c r="A1" s="2"/>
      <c r="B1" s="2" t="s">
        <v>97</v>
      </c>
      <c r="C1" s="2" t="s">
        <v>18</v>
      </c>
      <c r="D1" s="2" t="s">
        <v>158</v>
      </c>
      <c r="E1" s="2" t="s">
        <v>160</v>
      </c>
      <c r="F1" s="2" t="s">
        <v>30</v>
      </c>
      <c r="G1" s="2" t="s">
        <v>163</v>
      </c>
      <c r="H1" s="2" t="s">
        <v>161</v>
      </c>
      <c r="I1" s="2" t="s">
        <v>162</v>
      </c>
      <c r="J1" s="2"/>
      <c r="K1" s="2"/>
      <c r="L1" s="2"/>
      <c r="M1" s="2"/>
      <c r="N1" s="2"/>
    </row>
    <row r="2" spans="1:14" x14ac:dyDescent="0.25">
      <c r="A2" t="s">
        <v>154</v>
      </c>
      <c r="C2">
        <v>1250</v>
      </c>
      <c r="D2" s="5">
        <f>'Bombers-1250'!D50</f>
        <v>2135.7799999999997</v>
      </c>
      <c r="E2" s="7">
        <f>('Bombers-1250'!C39+'Bombers-1250'!C40+'Bombers-1250'!C46)*(1+'Bombers-1250'!B49)</f>
        <v>178.25</v>
      </c>
      <c r="F2" s="7">
        <f>(1+'Bombers-1250'!B49)*1*'Bombers-1250'!F42</f>
        <v>281.75</v>
      </c>
      <c r="G2" s="7">
        <f>D2-E2-F2</f>
        <v>1675.7799999999997</v>
      </c>
      <c r="H2" s="7">
        <f>F2/2</f>
        <v>140.875</v>
      </c>
      <c r="I2" s="7">
        <f>D2-E2-F2</f>
        <v>1675.7799999999997</v>
      </c>
    </row>
    <row r="3" spans="1:14" x14ac:dyDescent="0.25">
      <c r="A3" t="s">
        <v>155</v>
      </c>
      <c r="C3">
        <v>1000</v>
      </c>
      <c r="D3" s="5">
        <f>'Bobmers 1000'!D51</f>
        <v>1931.0225</v>
      </c>
      <c r="E3" s="7">
        <f>E2</f>
        <v>178.25</v>
      </c>
      <c r="F3" s="7">
        <f>(1+'Bobmers 1000'!B50)*'Bobmers 1000'!F43</f>
        <v>241.49999999999997</v>
      </c>
      <c r="G3" s="7">
        <f>D3-E3-F3</f>
        <v>1511.2725</v>
      </c>
      <c r="H3" s="7">
        <f>F3/2</f>
        <v>120.74999999999999</v>
      </c>
      <c r="I3" s="7">
        <f>D3-E3-F3</f>
        <v>1511.2725</v>
      </c>
    </row>
    <row r="4" spans="1:14" x14ac:dyDescent="0.25">
      <c r="A4" t="s">
        <v>156</v>
      </c>
      <c r="C4">
        <v>750</v>
      </c>
      <c r="D4" s="5">
        <f>'Bomber - 750'!D51</f>
        <v>1402.7987499999999</v>
      </c>
      <c r="E4" s="7">
        <f>E3</f>
        <v>178.25</v>
      </c>
      <c r="F4" s="7">
        <f>(1+'Bomber - 750'!B50)*'Bomber - 750'!F43</f>
        <v>146.625</v>
      </c>
      <c r="G4" s="7">
        <f>D4-E4-F4</f>
        <v>1077.9237499999999</v>
      </c>
      <c r="H4" s="7">
        <f>F4/2</f>
        <v>73.3125</v>
      </c>
      <c r="I4" s="7">
        <f>D4-E4-F4</f>
        <v>1077.9237499999999</v>
      </c>
    </row>
    <row r="5" spans="1:14" x14ac:dyDescent="0.25">
      <c r="A5" t="s">
        <v>157</v>
      </c>
      <c r="C5">
        <v>500</v>
      </c>
      <c r="D5" s="5">
        <f>'Bobmers - 500'!D54</f>
        <v>1218.2237500000001</v>
      </c>
      <c r="E5" s="7">
        <f>E4</f>
        <v>178.25</v>
      </c>
      <c r="F5" s="7">
        <f>(1+'Bobmers - 500'!B53)*'Bobmers - 500'!F46</f>
        <v>132.25</v>
      </c>
      <c r="G5" s="7">
        <f>D5-E5-F5</f>
        <v>907.72375000000011</v>
      </c>
      <c r="H5" s="7">
        <f>F5/2</f>
        <v>66.125</v>
      </c>
      <c r="I5" s="7">
        <f>D5-E5-F5</f>
        <v>907.72375000000011</v>
      </c>
    </row>
    <row r="6" spans="1:14" x14ac:dyDescent="0.25">
      <c r="I6" s="5"/>
    </row>
    <row r="7" spans="1:14" ht="60" x14ac:dyDescent="0.25">
      <c r="A7" s="2"/>
      <c r="B7" s="2" t="s">
        <v>124</v>
      </c>
      <c r="C7" s="2" t="s">
        <v>126</v>
      </c>
      <c r="D7" s="2" t="s">
        <v>125</v>
      </c>
      <c r="E7" s="2" t="s">
        <v>135</v>
      </c>
      <c r="F7" s="2" t="s">
        <v>159</v>
      </c>
      <c r="G7" s="2" t="s">
        <v>18</v>
      </c>
      <c r="H7" s="2" t="s">
        <v>17</v>
      </c>
      <c r="I7" s="2" t="s">
        <v>163</v>
      </c>
      <c r="J7" s="2" t="s">
        <v>30</v>
      </c>
      <c r="K7" s="2" t="s">
        <v>160</v>
      </c>
      <c r="L7" s="2" t="s">
        <v>167</v>
      </c>
      <c r="M7" s="2" t="s">
        <v>164</v>
      </c>
      <c r="N7" s="2" t="s">
        <v>165</v>
      </c>
    </row>
    <row r="8" spans="1:14" x14ac:dyDescent="0.25">
      <c r="A8" t="s">
        <v>115</v>
      </c>
      <c r="B8" s="13">
        <v>41799</v>
      </c>
      <c r="C8" s="13" t="s">
        <v>127</v>
      </c>
      <c r="D8" s="14">
        <v>0.8125</v>
      </c>
      <c r="E8">
        <v>15.4</v>
      </c>
      <c r="F8" s="17">
        <v>2</v>
      </c>
      <c r="G8">
        <v>500</v>
      </c>
      <c r="H8">
        <v>10</v>
      </c>
      <c r="I8" s="5">
        <f>G5</f>
        <v>907.72375000000011</v>
      </c>
      <c r="J8" s="7">
        <f>F5</f>
        <v>132.25</v>
      </c>
      <c r="K8" s="7">
        <f>E4</f>
        <v>178.25</v>
      </c>
      <c r="L8" s="7">
        <f>I8+J8+K8</f>
        <v>1218.2237500000001</v>
      </c>
      <c r="M8" s="7">
        <f>J8/2</f>
        <v>66.125</v>
      </c>
      <c r="N8" s="5">
        <f>I8+M8</f>
        <v>973.84875000000011</v>
      </c>
    </row>
    <row r="9" spans="1:14" x14ac:dyDescent="0.25">
      <c r="A9" t="s">
        <v>114</v>
      </c>
      <c r="B9" s="13">
        <v>41816</v>
      </c>
      <c r="C9" s="13" t="s">
        <v>127</v>
      </c>
      <c r="D9" s="14">
        <v>0.8125</v>
      </c>
      <c r="E9">
        <v>15.4</v>
      </c>
      <c r="F9" s="17">
        <v>2</v>
      </c>
      <c r="G9">
        <v>500</v>
      </c>
      <c r="H9">
        <v>10</v>
      </c>
      <c r="I9" s="5">
        <f>G5</f>
        <v>907.72375000000011</v>
      </c>
      <c r="J9" s="7">
        <f>F5</f>
        <v>132.25</v>
      </c>
      <c r="K9" s="7">
        <f>E2</f>
        <v>178.25</v>
      </c>
      <c r="L9" s="7">
        <f>I9+J9+K9</f>
        <v>1218.2237500000001</v>
      </c>
      <c r="M9" s="7">
        <f>J9/2</f>
        <v>66.125</v>
      </c>
      <c r="N9" s="5">
        <f>I9+M9</f>
        <v>973.84875000000011</v>
      </c>
    </row>
    <row r="10" spans="1:14" x14ac:dyDescent="0.25">
      <c r="A10" t="s">
        <v>123</v>
      </c>
      <c r="B10" s="13">
        <v>41823</v>
      </c>
      <c r="C10" s="13" t="s">
        <v>128</v>
      </c>
      <c r="D10" s="14">
        <v>0.8125</v>
      </c>
      <c r="E10">
        <v>18.399999999999999</v>
      </c>
      <c r="F10" s="17">
        <v>2</v>
      </c>
      <c r="G10">
        <v>500</v>
      </c>
      <c r="H10">
        <v>10</v>
      </c>
      <c r="I10" s="5">
        <f>G5</f>
        <v>907.72375000000011</v>
      </c>
      <c r="J10" s="7">
        <f>F5</f>
        <v>132.25</v>
      </c>
      <c r="K10" s="7">
        <f>E2</f>
        <v>178.25</v>
      </c>
      <c r="L10" s="7">
        <f>I10+J10+K10</f>
        <v>1218.2237500000001</v>
      </c>
      <c r="M10" s="7">
        <f>J10/2</f>
        <v>66.125</v>
      </c>
      <c r="N10" s="5">
        <f>I10+M10</f>
        <v>973.84875000000011</v>
      </c>
    </row>
    <row r="11" spans="1:14" x14ac:dyDescent="0.25">
      <c r="A11" t="s">
        <v>116</v>
      </c>
      <c r="B11" s="13">
        <v>41837</v>
      </c>
      <c r="C11" s="13" t="s">
        <v>129</v>
      </c>
      <c r="D11" s="14">
        <v>0.8125</v>
      </c>
      <c r="E11">
        <v>18.399999999999999</v>
      </c>
      <c r="F11" s="17">
        <v>2</v>
      </c>
      <c r="G11">
        <v>500</v>
      </c>
      <c r="H11">
        <v>10</v>
      </c>
      <c r="I11" s="5">
        <f>G5</f>
        <v>907.72375000000011</v>
      </c>
      <c r="J11" s="7">
        <f>F5</f>
        <v>132.25</v>
      </c>
      <c r="K11" s="7">
        <f>E2</f>
        <v>178.25</v>
      </c>
      <c r="L11" s="7">
        <f>I11+J11+K11</f>
        <v>1218.2237500000001</v>
      </c>
      <c r="M11" s="7">
        <f>J11/2</f>
        <v>66.125</v>
      </c>
      <c r="N11" s="5">
        <f>I11+M11</f>
        <v>973.84875000000011</v>
      </c>
    </row>
    <row r="12" spans="1:14" x14ac:dyDescent="0.25">
      <c r="A12" t="s">
        <v>122</v>
      </c>
      <c r="B12" s="13">
        <v>41858</v>
      </c>
      <c r="C12" s="13" t="s">
        <v>130</v>
      </c>
      <c r="D12" s="14">
        <v>0.8125</v>
      </c>
      <c r="E12">
        <v>18.3</v>
      </c>
      <c r="F12" s="17">
        <v>2</v>
      </c>
      <c r="G12">
        <v>500</v>
      </c>
      <c r="H12">
        <v>10</v>
      </c>
      <c r="I12" s="5">
        <f>G5</f>
        <v>907.72375000000011</v>
      </c>
      <c r="J12" s="7">
        <f>F5</f>
        <v>132.25</v>
      </c>
      <c r="K12" s="7">
        <f>E2</f>
        <v>178.25</v>
      </c>
      <c r="L12" s="7">
        <f>I12+J12+K12</f>
        <v>1218.2237500000001</v>
      </c>
      <c r="M12" s="7">
        <f>J12/2</f>
        <v>66.125</v>
      </c>
      <c r="N12" s="5">
        <f>I12+M12</f>
        <v>973.84875000000011</v>
      </c>
    </row>
    <row r="13" spans="1:14" x14ac:dyDescent="0.25">
      <c r="A13" t="s">
        <v>117</v>
      </c>
      <c r="B13" s="13">
        <v>41873</v>
      </c>
      <c r="C13" s="13" t="s">
        <v>131</v>
      </c>
      <c r="D13" s="14">
        <v>0.8125</v>
      </c>
      <c r="E13">
        <v>18.3</v>
      </c>
      <c r="F13" s="17">
        <v>2</v>
      </c>
      <c r="G13">
        <v>500</v>
      </c>
      <c r="H13">
        <v>10</v>
      </c>
      <c r="I13" s="5">
        <f>G5</f>
        <v>907.72375000000011</v>
      </c>
      <c r="J13" s="7">
        <f>F5</f>
        <v>132.25</v>
      </c>
      <c r="K13" s="7">
        <f>E2</f>
        <v>178.25</v>
      </c>
      <c r="L13" s="7">
        <f>I13+J13+K13</f>
        <v>1218.2237500000001</v>
      </c>
      <c r="M13" s="7">
        <f>J13/2</f>
        <v>66.125</v>
      </c>
      <c r="N13" s="5">
        <f>I13+M13</f>
        <v>973.84875000000011</v>
      </c>
    </row>
    <row r="14" spans="1:14" x14ac:dyDescent="0.25">
      <c r="A14" t="s">
        <v>118</v>
      </c>
      <c r="B14" s="13">
        <v>41889</v>
      </c>
      <c r="C14" s="13" t="s">
        <v>130</v>
      </c>
      <c r="D14" s="14">
        <v>0.625</v>
      </c>
      <c r="E14">
        <v>14.3</v>
      </c>
      <c r="F14" s="17">
        <v>2</v>
      </c>
      <c r="G14">
        <v>500</v>
      </c>
      <c r="H14">
        <v>10</v>
      </c>
      <c r="I14" s="5">
        <f>G5</f>
        <v>907.72375000000011</v>
      </c>
      <c r="J14" s="7">
        <f>F5</f>
        <v>132.25</v>
      </c>
      <c r="K14" s="7">
        <f>E2</f>
        <v>178.25</v>
      </c>
      <c r="L14" s="7">
        <f>I14+J14+K14</f>
        <v>1218.2237500000001</v>
      </c>
      <c r="M14" s="7">
        <f>J14/2</f>
        <v>66.125</v>
      </c>
      <c r="N14" s="5">
        <f>I14+M14</f>
        <v>973.84875000000011</v>
      </c>
    </row>
    <row r="15" spans="1:14" x14ac:dyDescent="0.25">
      <c r="A15" t="s">
        <v>119</v>
      </c>
      <c r="B15" s="13">
        <v>41909</v>
      </c>
      <c r="C15" s="13" t="s">
        <v>132</v>
      </c>
      <c r="D15" s="14">
        <v>0.72916666666666663</v>
      </c>
      <c r="E15">
        <v>14.3</v>
      </c>
      <c r="F15" s="17">
        <v>2</v>
      </c>
      <c r="G15">
        <v>500</v>
      </c>
      <c r="H15">
        <v>10</v>
      </c>
      <c r="I15" s="5">
        <f>G5</f>
        <v>907.72375000000011</v>
      </c>
      <c r="J15" s="7">
        <f>F5</f>
        <v>132.25</v>
      </c>
      <c r="K15" s="7">
        <f>E3</f>
        <v>178.25</v>
      </c>
      <c r="L15" s="7">
        <f>I15+J15+K15</f>
        <v>1218.2237500000001</v>
      </c>
      <c r="M15" s="7">
        <f>J15/2</f>
        <v>66.125</v>
      </c>
      <c r="N15" s="5">
        <f>I15+M15</f>
        <v>973.84875000000011</v>
      </c>
    </row>
    <row r="16" spans="1:14" x14ac:dyDescent="0.25">
      <c r="A16" t="s">
        <v>120</v>
      </c>
      <c r="B16" s="13">
        <v>41930</v>
      </c>
      <c r="C16" s="13" t="s">
        <v>133</v>
      </c>
      <c r="D16" s="14">
        <v>0.75</v>
      </c>
      <c r="E16">
        <v>9</v>
      </c>
      <c r="F16" s="17">
        <v>2</v>
      </c>
      <c r="G16">
        <v>500</v>
      </c>
      <c r="H16">
        <v>10</v>
      </c>
      <c r="I16" s="5">
        <f>G5</f>
        <v>907.72375000000011</v>
      </c>
      <c r="J16" s="7">
        <f>F5</f>
        <v>132.25</v>
      </c>
      <c r="K16" s="7">
        <f>E3</f>
        <v>178.25</v>
      </c>
      <c r="L16" s="7">
        <f>I16+J16+K16</f>
        <v>1218.2237500000001</v>
      </c>
      <c r="M16" s="7">
        <f>J16/2</f>
        <v>66.125</v>
      </c>
      <c r="N16" s="5">
        <f>I16+M16</f>
        <v>973.84875000000011</v>
      </c>
    </row>
    <row r="17" spans="1:14" x14ac:dyDescent="0.25">
      <c r="A17" t="s">
        <v>121</v>
      </c>
      <c r="B17" s="13">
        <v>41937</v>
      </c>
      <c r="C17" s="13" t="s">
        <v>134</v>
      </c>
      <c r="D17" s="14">
        <v>0.75</v>
      </c>
      <c r="E17">
        <v>9</v>
      </c>
      <c r="F17" s="17">
        <v>2</v>
      </c>
      <c r="G17">
        <v>500</v>
      </c>
      <c r="H17">
        <v>10</v>
      </c>
      <c r="I17" s="5">
        <f>G5</f>
        <v>907.72375000000011</v>
      </c>
      <c r="J17" s="7">
        <f>F5</f>
        <v>132.25</v>
      </c>
      <c r="K17" s="7">
        <f>E4</f>
        <v>178.25</v>
      </c>
      <c r="L17" s="7">
        <f>I17+J17+K17</f>
        <v>1218.2237500000001</v>
      </c>
      <c r="M17" s="7">
        <f>J17/2</f>
        <v>66.125</v>
      </c>
      <c r="N17" s="5">
        <f>I17+M17</f>
        <v>973.84875000000011</v>
      </c>
    </row>
    <row r="18" spans="1:14" x14ac:dyDescent="0.25">
      <c r="F18" s="17"/>
      <c r="G18">
        <f>SUM(G8:G17)</f>
        <v>5000</v>
      </c>
      <c r="H18">
        <f>SUM(H8:H17)</f>
        <v>100</v>
      </c>
      <c r="I18" s="5">
        <f>SUM(I8:I17)</f>
        <v>9077.2375000000011</v>
      </c>
      <c r="J18" s="7">
        <f>SUM(J8:J17)</f>
        <v>1322.5</v>
      </c>
      <c r="K18" s="7">
        <f>SUM(K8:K17)</f>
        <v>1782.5</v>
      </c>
      <c r="L18" s="7">
        <f>I18+J18+K18</f>
        <v>12182.237500000001</v>
      </c>
      <c r="M18" s="7">
        <f>SUM(M8:M17)</f>
        <v>661.25</v>
      </c>
      <c r="N18" s="5">
        <f>SUM(N8:N17)</f>
        <v>9738.4875000000029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L8" sqref="L8"/>
    </sheetView>
  </sheetViews>
  <sheetFormatPr defaultRowHeight="15" x14ac:dyDescent="0.25"/>
  <cols>
    <col min="2" max="2" width="18.5703125" bestFit="1" customWidth="1"/>
    <col min="4" max="4" width="10.42578125" bestFit="1" customWidth="1"/>
    <col min="5" max="5" width="15.42578125" customWidth="1"/>
    <col min="6" max="6" width="11.140625" customWidth="1"/>
    <col min="7" max="7" width="10" customWidth="1"/>
    <col min="8" max="8" width="10.5703125" customWidth="1"/>
    <col min="9" max="9" width="13" customWidth="1"/>
    <col min="10" max="10" width="11.42578125" customWidth="1"/>
    <col min="11" max="12" width="15.28515625" customWidth="1"/>
  </cols>
  <sheetData>
    <row r="1" spans="1:14" ht="60" x14ac:dyDescent="0.25">
      <c r="A1" s="2"/>
      <c r="B1" s="2" t="s">
        <v>97</v>
      </c>
      <c r="C1" s="2" t="s">
        <v>18</v>
      </c>
      <c r="D1" s="2" t="s">
        <v>158</v>
      </c>
      <c r="E1" s="2" t="s">
        <v>160</v>
      </c>
      <c r="F1" s="2" t="s">
        <v>30</v>
      </c>
      <c r="G1" s="2" t="s">
        <v>163</v>
      </c>
      <c r="H1" s="2" t="s">
        <v>161</v>
      </c>
      <c r="I1" s="2" t="s">
        <v>162</v>
      </c>
      <c r="J1" s="2"/>
      <c r="K1" s="2"/>
      <c r="L1" s="2"/>
      <c r="M1" s="2"/>
      <c r="N1" s="2"/>
    </row>
    <row r="2" spans="1:14" x14ac:dyDescent="0.25">
      <c r="A2" t="s">
        <v>154</v>
      </c>
      <c r="C2">
        <v>1250</v>
      </c>
      <c r="D2" s="5">
        <f>'Bombers-1250'!D50</f>
        <v>2135.7799999999997</v>
      </c>
      <c r="E2" s="7">
        <f>('Bombers-1250'!C39+'Bombers-1250'!C40+'Bombers-1250'!C46)*(1+'Bombers-1250'!B49)</f>
        <v>178.25</v>
      </c>
      <c r="F2" s="7">
        <f>(1+'Bombers-1250'!B49)*1*'Bombers-1250'!F42</f>
        <v>281.75</v>
      </c>
      <c r="G2" s="7">
        <f>D2-E2-F2</f>
        <v>1675.7799999999997</v>
      </c>
      <c r="H2" s="7">
        <f>F2/2</f>
        <v>140.875</v>
      </c>
      <c r="I2" s="7">
        <f>D2-E2-F2</f>
        <v>1675.7799999999997</v>
      </c>
    </row>
    <row r="3" spans="1:14" x14ac:dyDescent="0.25">
      <c r="A3" t="s">
        <v>155</v>
      </c>
      <c r="C3">
        <v>1000</v>
      </c>
      <c r="D3" s="5">
        <f>'Bobmers 1000'!D51</f>
        <v>1931.0225</v>
      </c>
      <c r="E3" s="7">
        <f>E2</f>
        <v>178.25</v>
      </c>
      <c r="F3" s="7">
        <f>(1+'Bobmers 1000'!B50)*'Bobmers 1000'!F43</f>
        <v>241.49999999999997</v>
      </c>
      <c r="G3" s="7">
        <f>D3-E3-F3</f>
        <v>1511.2725</v>
      </c>
      <c r="H3" s="7">
        <f>F3/2</f>
        <v>120.74999999999999</v>
      </c>
      <c r="I3" s="7">
        <f>D3-E3-F3</f>
        <v>1511.2725</v>
      </c>
    </row>
    <row r="4" spans="1:14" x14ac:dyDescent="0.25">
      <c r="A4" t="s">
        <v>156</v>
      </c>
      <c r="C4">
        <v>750</v>
      </c>
      <c r="D4" s="5">
        <f>'Bomber - 750'!D51</f>
        <v>1402.7987499999999</v>
      </c>
      <c r="E4" s="7">
        <f>E3</f>
        <v>178.25</v>
      </c>
      <c r="F4" s="7">
        <f>(1+'Bomber - 750'!B50)*'Bomber - 750'!F43</f>
        <v>146.625</v>
      </c>
      <c r="G4" s="7">
        <f>D4-E4-F4</f>
        <v>1077.9237499999999</v>
      </c>
      <c r="H4" s="7">
        <f>F4/2</f>
        <v>73.3125</v>
      </c>
      <c r="I4" s="7">
        <f>D4-E4-F4</f>
        <v>1077.9237499999999</v>
      </c>
    </row>
    <row r="5" spans="1:14" x14ac:dyDescent="0.25">
      <c r="A5" t="s">
        <v>157</v>
      </c>
      <c r="C5">
        <v>500</v>
      </c>
      <c r="D5" s="5">
        <f>'Bobmers - 500'!D54</f>
        <v>1218.2237500000001</v>
      </c>
      <c r="E5" s="7">
        <f>E4</f>
        <v>178.25</v>
      </c>
      <c r="F5" s="7">
        <f>(1+'Bobmers - 500'!B53)*'Bobmers - 500'!F46</f>
        <v>132.25</v>
      </c>
      <c r="G5" s="7">
        <f>D5-E5-F5</f>
        <v>907.72375000000011</v>
      </c>
      <c r="H5" s="7">
        <f>F5/2</f>
        <v>66.125</v>
      </c>
      <c r="I5" s="7">
        <f>D5-E5-F5</f>
        <v>907.72375000000011</v>
      </c>
    </row>
    <row r="6" spans="1:14" x14ac:dyDescent="0.25">
      <c r="I6" s="5"/>
    </row>
    <row r="7" spans="1:14" ht="60" x14ac:dyDescent="0.25">
      <c r="A7" s="2"/>
      <c r="B7" s="2" t="s">
        <v>124</v>
      </c>
      <c r="C7" s="2" t="s">
        <v>126</v>
      </c>
      <c r="D7" s="2" t="s">
        <v>125</v>
      </c>
      <c r="E7" s="2" t="s">
        <v>135</v>
      </c>
      <c r="F7" s="2" t="s">
        <v>159</v>
      </c>
      <c r="G7" s="2" t="s">
        <v>18</v>
      </c>
      <c r="H7" s="2" t="s">
        <v>17</v>
      </c>
      <c r="I7" s="2" t="s">
        <v>163</v>
      </c>
      <c r="J7" s="2" t="s">
        <v>30</v>
      </c>
      <c r="K7" s="2" t="s">
        <v>160</v>
      </c>
      <c r="L7" s="2" t="s">
        <v>167</v>
      </c>
      <c r="M7" s="2" t="s">
        <v>164</v>
      </c>
      <c r="N7" s="2" t="s">
        <v>165</v>
      </c>
    </row>
    <row r="8" spans="1:14" x14ac:dyDescent="0.25">
      <c r="A8" t="s">
        <v>115</v>
      </c>
      <c r="B8" s="13">
        <v>41799</v>
      </c>
      <c r="C8" s="13" t="s">
        <v>127</v>
      </c>
      <c r="D8" s="14">
        <v>0.8125</v>
      </c>
      <c r="E8">
        <v>15.4</v>
      </c>
      <c r="F8" s="17">
        <v>4</v>
      </c>
      <c r="G8">
        <f>C3</f>
        <v>1000</v>
      </c>
      <c r="H8">
        <v>25</v>
      </c>
      <c r="I8" s="5">
        <f>G3</f>
        <v>1511.2725</v>
      </c>
      <c r="J8" s="7">
        <f>F3</f>
        <v>241.49999999999997</v>
      </c>
      <c r="K8" s="7">
        <f>E4</f>
        <v>178.25</v>
      </c>
      <c r="L8" s="7">
        <f>I8+J8+K8</f>
        <v>1931.0225</v>
      </c>
      <c r="M8" s="7">
        <f>J8/2</f>
        <v>120.74999999999999</v>
      </c>
      <c r="N8" s="5">
        <f>I8+M8</f>
        <v>1632.0225</v>
      </c>
    </row>
    <row r="9" spans="1:14" x14ac:dyDescent="0.25">
      <c r="A9" t="s">
        <v>114</v>
      </c>
      <c r="B9" s="13">
        <v>41816</v>
      </c>
      <c r="C9" s="13" t="s">
        <v>127</v>
      </c>
      <c r="D9" s="14">
        <v>0.8125</v>
      </c>
      <c r="E9">
        <v>15.4</v>
      </c>
      <c r="F9" s="17">
        <v>4</v>
      </c>
      <c r="G9">
        <v>1000</v>
      </c>
      <c r="H9">
        <v>25</v>
      </c>
      <c r="I9" s="5">
        <f>G3</f>
        <v>1511.2725</v>
      </c>
      <c r="J9" s="7">
        <f>F3</f>
        <v>241.49999999999997</v>
      </c>
      <c r="K9" s="7">
        <f>E2</f>
        <v>178.25</v>
      </c>
      <c r="L9" s="7">
        <f>I9+J9+K9</f>
        <v>1931.0225</v>
      </c>
      <c r="M9" s="7">
        <f>J9/2</f>
        <v>120.74999999999999</v>
      </c>
      <c r="N9" s="5">
        <f>I9+M9</f>
        <v>1632.0225</v>
      </c>
    </row>
    <row r="10" spans="1:14" x14ac:dyDescent="0.25">
      <c r="A10" t="s">
        <v>123</v>
      </c>
      <c r="B10" s="13">
        <v>41823</v>
      </c>
      <c r="C10" s="13" t="s">
        <v>128</v>
      </c>
      <c r="D10" s="14">
        <v>0.8125</v>
      </c>
      <c r="E10">
        <v>18.399999999999999</v>
      </c>
      <c r="F10" s="17">
        <v>4</v>
      </c>
      <c r="G10">
        <v>1000</v>
      </c>
      <c r="H10">
        <v>25</v>
      </c>
      <c r="I10" s="5">
        <f>G3</f>
        <v>1511.2725</v>
      </c>
      <c r="J10" s="7">
        <f>F3</f>
        <v>241.49999999999997</v>
      </c>
      <c r="K10" s="7">
        <f>E2</f>
        <v>178.25</v>
      </c>
      <c r="L10" s="7">
        <f>I10+J10+K10</f>
        <v>1931.0225</v>
      </c>
      <c r="M10" s="7">
        <f>J10/2</f>
        <v>120.74999999999999</v>
      </c>
      <c r="N10" s="5">
        <f>I10+M10</f>
        <v>1632.0225</v>
      </c>
    </row>
    <row r="11" spans="1:14" x14ac:dyDescent="0.25">
      <c r="A11" t="s">
        <v>116</v>
      </c>
      <c r="B11" s="13">
        <v>41837</v>
      </c>
      <c r="C11" s="13" t="s">
        <v>129</v>
      </c>
      <c r="D11" s="14">
        <v>0.8125</v>
      </c>
      <c r="E11">
        <v>18.399999999999999</v>
      </c>
      <c r="F11" s="17">
        <v>4</v>
      </c>
      <c r="G11">
        <v>1000</v>
      </c>
      <c r="H11">
        <v>25</v>
      </c>
      <c r="I11" s="5">
        <f>G3</f>
        <v>1511.2725</v>
      </c>
      <c r="J11" s="7">
        <f>F3</f>
        <v>241.49999999999997</v>
      </c>
      <c r="K11" s="7">
        <f>E2</f>
        <v>178.25</v>
      </c>
      <c r="L11" s="7">
        <f>I11+J11+K11</f>
        <v>1931.0225</v>
      </c>
      <c r="M11" s="7">
        <f>J11/2</f>
        <v>120.74999999999999</v>
      </c>
      <c r="N11" s="5">
        <f>I11+M11</f>
        <v>1632.0225</v>
      </c>
    </row>
    <row r="12" spans="1:14" x14ac:dyDescent="0.25">
      <c r="A12" t="s">
        <v>122</v>
      </c>
      <c r="B12" s="13">
        <v>41858</v>
      </c>
      <c r="C12" s="13" t="s">
        <v>130</v>
      </c>
      <c r="D12" s="14">
        <v>0.8125</v>
      </c>
      <c r="E12">
        <v>18.3</v>
      </c>
      <c r="F12" s="17">
        <v>4</v>
      </c>
      <c r="G12">
        <v>1000</v>
      </c>
      <c r="H12">
        <v>25</v>
      </c>
      <c r="I12" s="5">
        <f>G3</f>
        <v>1511.2725</v>
      </c>
      <c r="J12" s="7">
        <f>F3</f>
        <v>241.49999999999997</v>
      </c>
      <c r="K12" s="7">
        <f>E2</f>
        <v>178.25</v>
      </c>
      <c r="L12" s="7">
        <f>I12+J12+K12</f>
        <v>1931.0225</v>
      </c>
      <c r="M12" s="7">
        <f>J12/2</f>
        <v>120.74999999999999</v>
      </c>
      <c r="N12" s="5">
        <f>I12+M12</f>
        <v>1632.0225</v>
      </c>
    </row>
    <row r="13" spans="1:14" x14ac:dyDescent="0.25">
      <c r="A13" t="s">
        <v>117</v>
      </c>
      <c r="B13" s="13">
        <v>41873</v>
      </c>
      <c r="C13" s="13" t="s">
        <v>131</v>
      </c>
      <c r="D13" s="14">
        <v>0.8125</v>
      </c>
      <c r="E13">
        <v>18.3</v>
      </c>
      <c r="F13" s="17">
        <v>4</v>
      </c>
      <c r="G13">
        <v>1000</v>
      </c>
      <c r="H13">
        <v>25</v>
      </c>
      <c r="I13" s="5">
        <f>G3</f>
        <v>1511.2725</v>
      </c>
      <c r="J13" s="7">
        <f>F3</f>
        <v>241.49999999999997</v>
      </c>
      <c r="K13" s="7">
        <f>E2</f>
        <v>178.25</v>
      </c>
      <c r="L13" s="7">
        <f>I13+J13+K13</f>
        <v>1931.0225</v>
      </c>
      <c r="M13" s="7">
        <f>J13/2</f>
        <v>120.74999999999999</v>
      </c>
      <c r="N13" s="5">
        <f>I13+M13</f>
        <v>1632.0225</v>
      </c>
    </row>
    <row r="14" spans="1:14" x14ac:dyDescent="0.25">
      <c r="A14" t="s">
        <v>118</v>
      </c>
      <c r="B14" s="13">
        <v>41889</v>
      </c>
      <c r="C14" s="13" t="s">
        <v>130</v>
      </c>
      <c r="D14" s="14">
        <v>0.625</v>
      </c>
      <c r="E14">
        <v>14.3</v>
      </c>
      <c r="F14" s="17">
        <v>4</v>
      </c>
      <c r="G14">
        <v>1000</v>
      </c>
      <c r="H14">
        <v>25</v>
      </c>
      <c r="I14" s="5">
        <f>G3</f>
        <v>1511.2725</v>
      </c>
      <c r="J14" s="7">
        <f>F3</f>
        <v>241.49999999999997</v>
      </c>
      <c r="K14" s="7">
        <f>E2</f>
        <v>178.25</v>
      </c>
      <c r="L14" s="7">
        <f>I14+J14+K14</f>
        <v>1931.0225</v>
      </c>
      <c r="M14" s="7">
        <f>J14/2</f>
        <v>120.74999999999999</v>
      </c>
      <c r="N14" s="5">
        <f>I14+M14</f>
        <v>1632.0225</v>
      </c>
    </row>
    <row r="15" spans="1:14" x14ac:dyDescent="0.25">
      <c r="A15" t="s">
        <v>119</v>
      </c>
      <c r="B15" s="13">
        <v>41909</v>
      </c>
      <c r="C15" s="13" t="s">
        <v>132</v>
      </c>
      <c r="D15" s="14">
        <v>0.72916666666666663</v>
      </c>
      <c r="E15">
        <v>14.3</v>
      </c>
      <c r="F15" s="17">
        <v>3</v>
      </c>
      <c r="G15">
        <v>750</v>
      </c>
      <c r="H15">
        <v>17.5</v>
      </c>
      <c r="I15" s="5">
        <f>G4</f>
        <v>1077.9237499999999</v>
      </c>
      <c r="J15" s="7">
        <f>F4</f>
        <v>146.625</v>
      </c>
      <c r="K15" s="7">
        <f>E3</f>
        <v>178.25</v>
      </c>
      <c r="L15" s="7">
        <f>I15+J15+K15</f>
        <v>1402.7987499999999</v>
      </c>
      <c r="M15" s="7">
        <f>J15/2</f>
        <v>73.3125</v>
      </c>
      <c r="N15" s="5">
        <f>I15+M15</f>
        <v>1151.2362499999999</v>
      </c>
    </row>
    <row r="16" spans="1:14" x14ac:dyDescent="0.25">
      <c r="A16" t="s">
        <v>120</v>
      </c>
      <c r="B16" s="13">
        <v>41930</v>
      </c>
      <c r="C16" s="13" t="s">
        <v>133</v>
      </c>
      <c r="D16" s="14">
        <v>0.75</v>
      </c>
      <c r="E16">
        <v>9</v>
      </c>
      <c r="F16" s="17">
        <v>3</v>
      </c>
      <c r="G16">
        <v>750</v>
      </c>
      <c r="H16">
        <v>17.5</v>
      </c>
      <c r="I16" s="5">
        <f>G4</f>
        <v>1077.9237499999999</v>
      </c>
      <c r="J16" s="7">
        <f>F4</f>
        <v>146.625</v>
      </c>
      <c r="K16" s="7">
        <f>E3</f>
        <v>178.25</v>
      </c>
      <c r="L16" s="7">
        <f>I16+J16+K16</f>
        <v>1402.7987499999999</v>
      </c>
      <c r="M16" s="7">
        <f>J16/2</f>
        <v>73.3125</v>
      </c>
      <c r="N16" s="5">
        <f>I16+M16</f>
        <v>1151.2362499999999</v>
      </c>
    </row>
    <row r="17" spans="1:14" x14ac:dyDescent="0.25">
      <c r="A17" t="s">
        <v>121</v>
      </c>
      <c r="B17" s="13">
        <v>41937</v>
      </c>
      <c r="C17" s="13" t="s">
        <v>134</v>
      </c>
      <c r="D17" s="14">
        <v>0.75</v>
      </c>
      <c r="E17">
        <v>9</v>
      </c>
      <c r="F17" s="17">
        <v>3</v>
      </c>
      <c r="G17">
        <v>750</v>
      </c>
      <c r="H17">
        <v>17.5</v>
      </c>
      <c r="I17" s="5">
        <f>G4</f>
        <v>1077.9237499999999</v>
      </c>
      <c r="J17" s="7">
        <f>F4</f>
        <v>146.625</v>
      </c>
      <c r="K17" s="7">
        <f>E4</f>
        <v>178.25</v>
      </c>
      <c r="L17" s="7">
        <f>I17+J17+K17</f>
        <v>1402.7987499999999</v>
      </c>
      <c r="M17" s="7">
        <f>J17/2</f>
        <v>73.3125</v>
      </c>
      <c r="N17" s="5">
        <f>I17+M17</f>
        <v>1151.2362499999999</v>
      </c>
    </row>
    <row r="18" spans="1:14" x14ac:dyDescent="0.25">
      <c r="G18">
        <f>SUM(G8:G17)</f>
        <v>9250</v>
      </c>
      <c r="H18">
        <f>SUM(H8:H17)</f>
        <v>227.5</v>
      </c>
      <c r="I18" s="5">
        <f>SUM(I8:I17)</f>
        <v>13812.678750000001</v>
      </c>
      <c r="J18" s="7">
        <f>SUM(J8:J17)</f>
        <v>2130.375</v>
      </c>
      <c r="K18" s="7">
        <f>SUM(K8:K17)</f>
        <v>1782.5</v>
      </c>
      <c r="L18" s="7">
        <f>I18+J18+K18</f>
        <v>17725.553749999999</v>
      </c>
      <c r="M18" s="7">
        <f>SUM(M8:M17)</f>
        <v>1065.1875</v>
      </c>
      <c r="N18" s="5">
        <f>SUM(N8:N17)</f>
        <v>14877.866250000001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I17" sqref="I17"/>
    </sheetView>
  </sheetViews>
  <sheetFormatPr defaultRowHeight="15" x14ac:dyDescent="0.25"/>
  <cols>
    <col min="2" max="2" width="18.5703125" bestFit="1" customWidth="1"/>
    <col min="4" max="4" width="10.42578125" bestFit="1" customWidth="1"/>
    <col min="5" max="5" width="14.5703125" customWidth="1"/>
    <col min="6" max="6" width="10.5703125" customWidth="1"/>
    <col min="8" max="8" width="12.5703125" customWidth="1"/>
    <col min="9" max="9" width="14.85546875" customWidth="1"/>
    <col min="10" max="10" width="11.28515625" customWidth="1"/>
    <col min="11" max="11" width="15.28515625" customWidth="1"/>
    <col min="12" max="12" width="12.28515625" customWidth="1"/>
  </cols>
  <sheetData>
    <row r="1" spans="1:14" ht="75" x14ac:dyDescent="0.25">
      <c r="A1" s="2"/>
      <c r="B1" s="2" t="s">
        <v>97</v>
      </c>
      <c r="C1" s="2" t="s">
        <v>18</v>
      </c>
      <c r="D1" s="2" t="s">
        <v>158</v>
      </c>
      <c r="E1" s="2" t="s">
        <v>160</v>
      </c>
      <c r="F1" s="2" t="s">
        <v>30</v>
      </c>
      <c r="G1" s="2" t="s">
        <v>163</v>
      </c>
      <c r="H1" s="2" t="s">
        <v>161</v>
      </c>
      <c r="I1" s="2" t="s">
        <v>162</v>
      </c>
      <c r="J1" s="2"/>
      <c r="K1" s="2"/>
      <c r="L1" s="2"/>
      <c r="M1" s="2"/>
      <c r="N1" s="2"/>
    </row>
    <row r="2" spans="1:14" x14ac:dyDescent="0.25">
      <c r="A2" t="s">
        <v>154</v>
      </c>
      <c r="C2">
        <v>1250</v>
      </c>
      <c r="D2" s="5">
        <f>'Bombers-1250'!D50</f>
        <v>2135.7799999999997</v>
      </c>
      <c r="E2" s="7">
        <f>('Bombers-1250'!C39+'Bombers-1250'!C40+'Bombers-1250'!C46)*(1+'Bombers-1250'!B49)</f>
        <v>178.25</v>
      </c>
      <c r="F2" s="7">
        <f>(1+'Bombers-1250'!B49)*1*'Bombers-1250'!F42</f>
        <v>281.75</v>
      </c>
      <c r="G2" s="7">
        <f>D2-E2-F2</f>
        <v>1675.7799999999997</v>
      </c>
      <c r="H2" s="7">
        <f>F2/2</f>
        <v>140.875</v>
      </c>
      <c r="I2" s="7">
        <f>D2-E2-F2</f>
        <v>1675.7799999999997</v>
      </c>
    </row>
    <row r="3" spans="1:14" x14ac:dyDescent="0.25">
      <c r="A3" t="s">
        <v>155</v>
      </c>
      <c r="C3">
        <v>1000</v>
      </c>
      <c r="D3" s="5">
        <f>'Bobmers 1000'!D51</f>
        <v>1931.0225</v>
      </c>
      <c r="E3" s="7">
        <f>E2</f>
        <v>178.25</v>
      </c>
      <c r="F3" s="7">
        <f>(1+'Bobmers 1000'!B50)*'Bobmers 1000'!F43</f>
        <v>241.49999999999997</v>
      </c>
      <c r="G3" s="7">
        <f>D3-E3-F3</f>
        <v>1511.2725</v>
      </c>
      <c r="H3" s="7">
        <f>F3/2</f>
        <v>120.74999999999999</v>
      </c>
      <c r="I3" s="7">
        <f>D3-E3-F3</f>
        <v>1511.2725</v>
      </c>
    </row>
    <row r="4" spans="1:14" x14ac:dyDescent="0.25">
      <c r="A4" t="s">
        <v>156</v>
      </c>
      <c r="C4">
        <v>750</v>
      </c>
      <c r="D4" s="5">
        <f>'Bomber - 750'!D51</f>
        <v>1402.7987499999999</v>
      </c>
      <c r="E4" s="7">
        <f>E3</f>
        <v>178.25</v>
      </c>
      <c r="F4" s="7">
        <f>(1+'Bomber - 750'!B50)*'Bomber - 750'!F43</f>
        <v>146.625</v>
      </c>
      <c r="G4" s="7">
        <f>D4-E4-F4</f>
        <v>1077.9237499999999</v>
      </c>
      <c r="H4" s="7">
        <f>F4/2</f>
        <v>73.3125</v>
      </c>
      <c r="I4" s="7">
        <f>D4-E4-F4</f>
        <v>1077.9237499999999</v>
      </c>
    </row>
    <row r="5" spans="1:14" x14ac:dyDescent="0.25">
      <c r="A5" t="s">
        <v>157</v>
      </c>
      <c r="C5">
        <v>500</v>
      </c>
      <c r="D5" s="5">
        <f>'Bobmers - 500'!D54</f>
        <v>1218.2237500000001</v>
      </c>
      <c r="E5" s="7">
        <f>E4</f>
        <v>178.25</v>
      </c>
      <c r="F5" s="7">
        <f>(1+'Bobmers - 500'!B53)*'Bobmers - 500'!F46</f>
        <v>132.25</v>
      </c>
      <c r="G5" s="7">
        <f>D5-E5-F5</f>
        <v>907.72375000000011</v>
      </c>
      <c r="H5" s="7">
        <f>F5/2</f>
        <v>66.125</v>
      </c>
      <c r="I5" s="7">
        <f>D5-E5-F5</f>
        <v>907.72375000000011</v>
      </c>
    </row>
    <row r="6" spans="1:14" x14ac:dyDescent="0.25">
      <c r="I6" s="5"/>
    </row>
    <row r="7" spans="1:14" ht="60" x14ac:dyDescent="0.25">
      <c r="A7" s="2"/>
      <c r="B7" s="2" t="s">
        <v>124</v>
      </c>
      <c r="C7" s="2" t="s">
        <v>126</v>
      </c>
      <c r="D7" s="2" t="s">
        <v>125</v>
      </c>
      <c r="E7" s="2" t="s">
        <v>135</v>
      </c>
      <c r="F7" s="2" t="s">
        <v>159</v>
      </c>
      <c r="G7" s="2" t="s">
        <v>18</v>
      </c>
      <c r="H7" s="2" t="s">
        <v>17</v>
      </c>
      <c r="I7" s="2" t="s">
        <v>163</v>
      </c>
      <c r="J7" s="2" t="s">
        <v>30</v>
      </c>
      <c r="K7" s="2" t="s">
        <v>160</v>
      </c>
      <c r="L7" s="2" t="s">
        <v>167</v>
      </c>
      <c r="M7" s="2" t="s">
        <v>164</v>
      </c>
      <c r="N7" s="2" t="s">
        <v>172</v>
      </c>
    </row>
    <row r="8" spans="1:14" x14ac:dyDescent="0.25">
      <c r="A8" t="s">
        <v>115</v>
      </c>
      <c r="B8" s="13">
        <v>41799</v>
      </c>
      <c r="C8" s="13" t="s">
        <v>127</v>
      </c>
      <c r="D8" s="14">
        <v>0.8125</v>
      </c>
      <c r="E8">
        <v>15.4</v>
      </c>
      <c r="F8" s="17">
        <v>3</v>
      </c>
      <c r="G8">
        <v>750</v>
      </c>
      <c r="H8">
        <v>17.5</v>
      </c>
      <c r="I8" s="5">
        <f>G4</f>
        <v>1077.9237499999999</v>
      </c>
      <c r="J8" s="7">
        <f>F4</f>
        <v>146.625</v>
      </c>
      <c r="K8" s="7">
        <f>E4</f>
        <v>178.25</v>
      </c>
      <c r="L8" s="7">
        <f>I8+J8+K8</f>
        <v>1402.7987499999999</v>
      </c>
      <c r="M8" s="7">
        <f>J8/2</f>
        <v>73.3125</v>
      </c>
      <c r="N8" s="5">
        <f>I8+M8</f>
        <v>1151.2362499999999</v>
      </c>
    </row>
    <row r="9" spans="1:14" x14ac:dyDescent="0.25">
      <c r="A9" t="s">
        <v>114</v>
      </c>
      <c r="B9" s="13">
        <v>41816</v>
      </c>
      <c r="C9" s="13" t="s">
        <v>127</v>
      </c>
      <c r="D9" s="14">
        <v>0.8125</v>
      </c>
      <c r="E9">
        <v>15.4</v>
      </c>
      <c r="F9" s="17">
        <v>3</v>
      </c>
      <c r="G9">
        <v>750</v>
      </c>
      <c r="H9">
        <v>17.5</v>
      </c>
      <c r="I9" s="5">
        <f>G4</f>
        <v>1077.9237499999999</v>
      </c>
      <c r="J9" s="7">
        <f>F4</f>
        <v>146.625</v>
      </c>
      <c r="K9" s="7">
        <f>E2</f>
        <v>178.25</v>
      </c>
      <c r="L9" s="7">
        <f>I9+J9+K9</f>
        <v>1402.7987499999999</v>
      </c>
      <c r="M9" s="7">
        <f>J9/2</f>
        <v>73.3125</v>
      </c>
      <c r="N9" s="5">
        <f>I9+M9</f>
        <v>1151.2362499999999</v>
      </c>
    </row>
    <row r="10" spans="1:14" x14ac:dyDescent="0.25">
      <c r="A10" t="s">
        <v>123</v>
      </c>
      <c r="B10" s="13">
        <v>41823</v>
      </c>
      <c r="C10" s="13" t="s">
        <v>128</v>
      </c>
      <c r="D10" s="14">
        <v>0.8125</v>
      </c>
      <c r="E10">
        <v>18.399999999999999</v>
      </c>
      <c r="F10" s="17">
        <v>3</v>
      </c>
      <c r="G10">
        <v>750</v>
      </c>
      <c r="H10">
        <v>17.5</v>
      </c>
      <c r="I10" s="5">
        <f>G4</f>
        <v>1077.9237499999999</v>
      </c>
      <c r="J10" s="7">
        <f>F4</f>
        <v>146.625</v>
      </c>
      <c r="K10" s="7">
        <f>E2</f>
        <v>178.25</v>
      </c>
      <c r="L10" s="7">
        <f>I10+J10+K10</f>
        <v>1402.7987499999999</v>
      </c>
      <c r="M10" s="7">
        <f>J10/2</f>
        <v>73.3125</v>
      </c>
      <c r="N10" s="5">
        <f>I10+M10</f>
        <v>1151.2362499999999</v>
      </c>
    </row>
    <row r="11" spans="1:14" x14ac:dyDescent="0.25">
      <c r="A11" t="s">
        <v>116</v>
      </c>
      <c r="B11" s="13">
        <v>41837</v>
      </c>
      <c r="C11" s="13" t="s">
        <v>129</v>
      </c>
      <c r="D11" s="14">
        <v>0.8125</v>
      </c>
      <c r="E11">
        <v>18.399999999999999</v>
      </c>
      <c r="F11" s="17">
        <v>3</v>
      </c>
      <c r="G11">
        <v>750</v>
      </c>
      <c r="H11">
        <v>17.5</v>
      </c>
      <c r="I11" s="5">
        <f>G4</f>
        <v>1077.9237499999999</v>
      </c>
      <c r="J11" s="7">
        <f>F4</f>
        <v>146.625</v>
      </c>
      <c r="K11" s="7">
        <f>E2</f>
        <v>178.25</v>
      </c>
      <c r="L11" s="7">
        <f>I11+J11+K11</f>
        <v>1402.7987499999999</v>
      </c>
      <c r="M11" s="7">
        <f>J11/2</f>
        <v>73.3125</v>
      </c>
      <c r="N11" s="5">
        <f>I11+M11</f>
        <v>1151.2362499999999</v>
      </c>
    </row>
    <row r="12" spans="1:14" x14ac:dyDescent="0.25">
      <c r="A12" t="s">
        <v>122</v>
      </c>
      <c r="B12" s="13">
        <v>41858</v>
      </c>
      <c r="C12" s="13" t="s">
        <v>130</v>
      </c>
      <c r="D12" s="14">
        <v>0.8125</v>
      </c>
      <c r="E12">
        <v>18.3</v>
      </c>
      <c r="F12" s="17">
        <v>3</v>
      </c>
      <c r="G12">
        <v>750</v>
      </c>
      <c r="H12">
        <v>17.5</v>
      </c>
      <c r="I12" s="5">
        <f>G4</f>
        <v>1077.9237499999999</v>
      </c>
      <c r="J12" s="7">
        <f>F4</f>
        <v>146.625</v>
      </c>
      <c r="K12" s="7">
        <f>E2</f>
        <v>178.25</v>
      </c>
      <c r="L12" s="7">
        <f>I12+J12+K12</f>
        <v>1402.7987499999999</v>
      </c>
      <c r="M12" s="7">
        <f>J12/2</f>
        <v>73.3125</v>
      </c>
      <c r="N12" s="5">
        <f>I12+M12</f>
        <v>1151.2362499999999</v>
      </c>
    </row>
    <row r="13" spans="1:14" x14ac:dyDescent="0.25">
      <c r="A13" t="s">
        <v>117</v>
      </c>
      <c r="B13" s="13">
        <v>41873</v>
      </c>
      <c r="C13" s="13" t="s">
        <v>131</v>
      </c>
      <c r="D13" s="14">
        <v>0.8125</v>
      </c>
      <c r="E13">
        <v>18.3</v>
      </c>
      <c r="F13" s="17">
        <v>3</v>
      </c>
      <c r="G13">
        <v>750</v>
      </c>
      <c r="H13">
        <v>17.5</v>
      </c>
      <c r="I13" s="5">
        <f>G4</f>
        <v>1077.9237499999999</v>
      </c>
      <c r="J13" s="7">
        <f>F4</f>
        <v>146.625</v>
      </c>
      <c r="K13" s="7">
        <f>E2</f>
        <v>178.25</v>
      </c>
      <c r="L13" s="7">
        <f>I13+J13+K13</f>
        <v>1402.7987499999999</v>
      </c>
      <c r="M13" s="7">
        <f>J13/2</f>
        <v>73.3125</v>
      </c>
      <c r="N13" s="5">
        <f>I13+M13</f>
        <v>1151.2362499999999</v>
      </c>
    </row>
    <row r="14" spans="1:14" x14ac:dyDescent="0.25">
      <c r="A14" t="s">
        <v>118</v>
      </c>
      <c r="B14" s="13">
        <v>41889</v>
      </c>
      <c r="C14" s="13" t="s">
        <v>130</v>
      </c>
      <c r="D14" s="14">
        <v>0.625</v>
      </c>
      <c r="E14">
        <v>14.3</v>
      </c>
      <c r="F14" s="17">
        <v>3</v>
      </c>
      <c r="G14">
        <v>750</v>
      </c>
      <c r="H14">
        <v>17.5</v>
      </c>
      <c r="I14" s="5">
        <f>G4</f>
        <v>1077.9237499999999</v>
      </c>
      <c r="J14" s="7">
        <f>F4</f>
        <v>146.625</v>
      </c>
      <c r="K14" s="7">
        <f>E2</f>
        <v>178.25</v>
      </c>
      <c r="L14" s="7">
        <f>I14+J14+K14</f>
        <v>1402.7987499999999</v>
      </c>
      <c r="M14" s="7">
        <f>J14/2</f>
        <v>73.3125</v>
      </c>
      <c r="N14" s="5">
        <f>I14+M14</f>
        <v>1151.2362499999999</v>
      </c>
    </row>
    <row r="15" spans="1:14" x14ac:dyDescent="0.25">
      <c r="A15" t="s">
        <v>119</v>
      </c>
      <c r="B15" s="13">
        <v>41909</v>
      </c>
      <c r="C15" s="13" t="s">
        <v>132</v>
      </c>
      <c r="D15" s="14">
        <v>0.72916666666666663</v>
      </c>
      <c r="E15">
        <v>14.3</v>
      </c>
      <c r="F15" s="17">
        <v>3</v>
      </c>
      <c r="G15">
        <v>750</v>
      </c>
      <c r="H15">
        <v>17.5</v>
      </c>
      <c r="I15" s="5">
        <f>G4</f>
        <v>1077.9237499999999</v>
      </c>
      <c r="J15" s="7">
        <f>F4</f>
        <v>146.625</v>
      </c>
      <c r="K15" s="7">
        <f>E3</f>
        <v>178.25</v>
      </c>
      <c r="L15" s="7">
        <f>I15+J15+K15</f>
        <v>1402.7987499999999</v>
      </c>
      <c r="M15" s="7">
        <f>J15/2</f>
        <v>73.3125</v>
      </c>
      <c r="N15" s="5">
        <f>I15+M15</f>
        <v>1151.2362499999999</v>
      </c>
    </row>
    <row r="16" spans="1:14" x14ac:dyDescent="0.25">
      <c r="A16" t="s">
        <v>120</v>
      </c>
      <c r="B16" s="13">
        <v>41930</v>
      </c>
      <c r="C16" s="13" t="s">
        <v>133</v>
      </c>
      <c r="D16" s="14">
        <v>0.75</v>
      </c>
      <c r="E16">
        <v>9</v>
      </c>
      <c r="F16" s="17">
        <v>3</v>
      </c>
      <c r="G16">
        <v>750</v>
      </c>
      <c r="H16">
        <v>17.5</v>
      </c>
      <c r="I16" s="5">
        <f>G4</f>
        <v>1077.9237499999999</v>
      </c>
      <c r="J16" s="7">
        <f>F4</f>
        <v>146.625</v>
      </c>
      <c r="K16" s="7">
        <f>E3</f>
        <v>178.25</v>
      </c>
      <c r="L16" s="7">
        <f>I16+J16+K16</f>
        <v>1402.7987499999999</v>
      </c>
      <c r="M16" s="7">
        <f>J16/2</f>
        <v>73.3125</v>
      </c>
      <c r="N16" s="5">
        <f>I16+M16</f>
        <v>1151.2362499999999</v>
      </c>
    </row>
    <row r="17" spans="1:14" x14ac:dyDescent="0.25">
      <c r="A17" t="s">
        <v>121</v>
      </c>
      <c r="B17" s="13">
        <v>41937</v>
      </c>
      <c r="C17" s="13" t="s">
        <v>134</v>
      </c>
      <c r="D17" s="14">
        <v>0.75</v>
      </c>
      <c r="E17">
        <v>9</v>
      </c>
      <c r="F17" s="17">
        <v>2</v>
      </c>
      <c r="G17">
        <v>500</v>
      </c>
      <c r="H17">
        <v>10</v>
      </c>
      <c r="I17" s="5">
        <f>G5</f>
        <v>907.72375000000011</v>
      </c>
      <c r="J17" s="7">
        <f>F5</f>
        <v>132.25</v>
      </c>
      <c r="K17" s="7">
        <f>E4</f>
        <v>178.25</v>
      </c>
      <c r="L17" s="7">
        <f>I17+J17+K17</f>
        <v>1218.2237500000001</v>
      </c>
      <c r="M17" s="7">
        <f>J17/2</f>
        <v>66.125</v>
      </c>
      <c r="N17" s="5">
        <f>I17+M17</f>
        <v>973.84875000000011</v>
      </c>
    </row>
    <row r="18" spans="1:14" x14ac:dyDescent="0.25">
      <c r="G18">
        <f>SUM(G8:G17)</f>
        <v>7250</v>
      </c>
      <c r="H18">
        <f>SUM(H8:H17)</f>
        <v>167.5</v>
      </c>
      <c r="I18" s="5">
        <f>SUM(I8:I17)</f>
        <v>10609.037499999999</v>
      </c>
      <c r="J18" s="7">
        <f>SUM(J8:J17)</f>
        <v>1451.875</v>
      </c>
      <c r="K18" s="7">
        <f>SUM(K8:K17)</f>
        <v>1782.5</v>
      </c>
      <c r="L18" s="7">
        <f>I18+J18+K18</f>
        <v>13843.412499999999</v>
      </c>
      <c r="M18" s="7">
        <f>SUM(M8:M17)</f>
        <v>725.9375</v>
      </c>
      <c r="N18" s="5">
        <f>SUM(N8:N17)</f>
        <v>11334.974999999999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topLeftCell="A10" workbookViewId="0">
      <selection activeCell="B36" sqref="B36"/>
    </sheetView>
  </sheetViews>
  <sheetFormatPr defaultRowHeight="15" x14ac:dyDescent="0.25"/>
  <cols>
    <col min="1" max="1" width="16.42578125" bestFit="1" customWidth="1"/>
    <col min="2" max="2" width="16.42578125" customWidth="1"/>
    <col min="3" max="3" width="12.28515625" customWidth="1"/>
    <col min="4" max="4" width="10.85546875" bestFit="1" customWidth="1"/>
    <col min="6" max="6" width="15.85546875" bestFit="1" customWidth="1"/>
  </cols>
  <sheetData>
    <row r="2" spans="1:7" x14ac:dyDescent="0.25">
      <c r="A2" t="s">
        <v>69</v>
      </c>
      <c r="C2">
        <v>1.5</v>
      </c>
    </row>
    <row r="3" spans="1:7" x14ac:dyDescent="0.25">
      <c r="A3" t="s">
        <v>70</v>
      </c>
      <c r="C3">
        <v>1</v>
      </c>
    </row>
    <row r="4" spans="1:7" x14ac:dyDescent="0.25">
      <c r="A4" t="s">
        <v>71</v>
      </c>
      <c r="C4">
        <v>7</v>
      </c>
    </row>
    <row r="5" spans="1:7" x14ac:dyDescent="0.25">
      <c r="A5" t="s">
        <v>72</v>
      </c>
      <c r="C5">
        <v>1</v>
      </c>
    </row>
    <row r="6" spans="1:7" x14ac:dyDescent="0.25">
      <c r="A6" t="s">
        <v>73</v>
      </c>
      <c r="C6">
        <v>1.5</v>
      </c>
    </row>
    <row r="8" spans="1:7" s="2" customFormat="1" ht="30" x14ac:dyDescent="0.25">
      <c r="B8" s="2" t="s">
        <v>70</v>
      </c>
      <c r="C8" s="2" t="s">
        <v>89</v>
      </c>
      <c r="D8" s="2" t="s">
        <v>90</v>
      </c>
      <c r="E8" s="2" t="s">
        <v>91</v>
      </c>
      <c r="F8" s="2" t="s">
        <v>93</v>
      </c>
      <c r="G8" s="2" t="s">
        <v>138</v>
      </c>
    </row>
    <row r="9" spans="1:7" s="2" customFormat="1" x14ac:dyDescent="0.25">
      <c r="A9" t="s">
        <v>74</v>
      </c>
      <c r="B9" s="12" t="s">
        <v>92</v>
      </c>
      <c r="C9" s="12" t="s">
        <v>92</v>
      </c>
      <c r="D9" s="12" t="s">
        <v>92</v>
      </c>
      <c r="E9" s="12" t="s">
        <v>92</v>
      </c>
      <c r="F9" s="15">
        <f>SUM(B9:E9)</f>
        <v>0</v>
      </c>
      <c r="G9" s="16" t="s">
        <v>92</v>
      </c>
    </row>
    <row r="10" spans="1:7" x14ac:dyDescent="0.25">
      <c r="A10" t="s">
        <v>75</v>
      </c>
      <c r="B10">
        <v>8</v>
      </c>
      <c r="C10">
        <v>0</v>
      </c>
      <c r="D10">
        <v>0</v>
      </c>
      <c r="E10">
        <v>0</v>
      </c>
      <c r="F10" s="15">
        <f>SUM(B10:E10)</f>
        <v>8</v>
      </c>
      <c r="G10">
        <v>0</v>
      </c>
    </row>
    <row r="11" spans="1:7" x14ac:dyDescent="0.25">
      <c r="A11" t="s">
        <v>76</v>
      </c>
      <c r="B11">
        <v>8</v>
      </c>
      <c r="C11">
        <v>12</v>
      </c>
      <c r="D11">
        <v>0</v>
      </c>
      <c r="E11">
        <v>0</v>
      </c>
      <c r="F11" s="15">
        <f>SUM(B11:E11)</f>
        <v>20</v>
      </c>
      <c r="G11">
        <v>2</v>
      </c>
    </row>
    <row r="12" spans="1:7" x14ac:dyDescent="0.25">
      <c r="A12" t="s">
        <v>77</v>
      </c>
      <c r="B12">
        <v>4</v>
      </c>
      <c r="C12">
        <v>12</v>
      </c>
      <c r="D12">
        <v>4</v>
      </c>
      <c r="E12">
        <v>0</v>
      </c>
      <c r="F12" s="15">
        <f>SUM(B12:E12)</f>
        <v>20</v>
      </c>
      <c r="G12">
        <v>3</v>
      </c>
    </row>
    <row r="13" spans="1:7" x14ac:dyDescent="0.25">
      <c r="A13" t="s">
        <v>78</v>
      </c>
      <c r="B13">
        <v>0</v>
      </c>
      <c r="C13">
        <v>18</v>
      </c>
      <c r="D13">
        <v>4</v>
      </c>
      <c r="E13">
        <v>0</v>
      </c>
      <c r="F13" s="15">
        <f>SUM(B13:E13)</f>
        <v>22</v>
      </c>
      <c r="G13">
        <v>3</v>
      </c>
    </row>
    <row r="14" spans="1:7" x14ac:dyDescent="0.25">
      <c r="A14" t="s">
        <v>79</v>
      </c>
      <c r="B14">
        <v>0</v>
      </c>
      <c r="C14">
        <v>12</v>
      </c>
      <c r="D14">
        <v>6</v>
      </c>
      <c r="E14">
        <v>0</v>
      </c>
      <c r="F14" s="15">
        <f>SUM(B14:E14)</f>
        <v>18</v>
      </c>
      <c r="G14">
        <v>3</v>
      </c>
    </row>
    <row r="15" spans="1:7" x14ac:dyDescent="0.25">
      <c r="A15" t="s">
        <v>84</v>
      </c>
      <c r="B15">
        <v>0</v>
      </c>
      <c r="C15">
        <v>12</v>
      </c>
      <c r="D15">
        <v>6</v>
      </c>
      <c r="E15">
        <v>0</v>
      </c>
      <c r="F15" s="15">
        <f>SUM(B15:E15)</f>
        <v>18</v>
      </c>
      <c r="G15">
        <v>2</v>
      </c>
    </row>
    <row r="16" spans="1:7" x14ac:dyDescent="0.25">
      <c r="A16" t="s">
        <v>85</v>
      </c>
      <c r="B16">
        <v>0</v>
      </c>
      <c r="C16">
        <v>8</v>
      </c>
      <c r="D16">
        <v>16</v>
      </c>
      <c r="E16">
        <v>6</v>
      </c>
      <c r="F16" s="15">
        <f>SUM(B16:E16)</f>
        <v>30</v>
      </c>
      <c r="G16">
        <v>2</v>
      </c>
    </row>
    <row r="17" spans="1:11" x14ac:dyDescent="0.25">
      <c r="A17" t="s">
        <v>86</v>
      </c>
      <c r="B17">
        <v>0</v>
      </c>
      <c r="C17">
        <v>0</v>
      </c>
      <c r="D17">
        <v>0</v>
      </c>
      <c r="E17">
        <v>30</v>
      </c>
      <c r="F17" s="15">
        <f>SUM(B17:E17)</f>
        <v>30</v>
      </c>
      <c r="G17">
        <v>5</v>
      </c>
    </row>
    <row r="18" spans="1:11" x14ac:dyDescent="0.25">
      <c r="A18" t="s">
        <v>87</v>
      </c>
      <c r="B18">
        <v>0</v>
      </c>
      <c r="C18">
        <v>0</v>
      </c>
      <c r="D18">
        <v>0</v>
      </c>
      <c r="E18">
        <v>30</v>
      </c>
      <c r="F18" s="15">
        <f>SUM(B18:E18)</f>
        <v>30</v>
      </c>
      <c r="G18">
        <v>5</v>
      </c>
    </row>
    <row r="19" spans="1:11" x14ac:dyDescent="0.25">
      <c r="A19" t="s">
        <v>88</v>
      </c>
      <c r="B19">
        <v>0</v>
      </c>
      <c r="C19">
        <v>0</v>
      </c>
      <c r="D19">
        <v>0</v>
      </c>
      <c r="E19">
        <v>0</v>
      </c>
      <c r="F19" s="15">
        <f>SUM(B19:E19)</f>
        <v>0</v>
      </c>
      <c r="G19">
        <v>0</v>
      </c>
    </row>
    <row r="20" spans="1:11" x14ac:dyDescent="0.25">
      <c r="F20" s="15">
        <f>SUM(F9:F19)</f>
        <v>196</v>
      </c>
    </row>
    <row r="22" spans="1:11" x14ac:dyDescent="0.25">
      <c r="B22" t="s">
        <v>75</v>
      </c>
      <c r="C22" t="s">
        <v>76</v>
      </c>
      <c r="D22" t="s">
        <v>77</v>
      </c>
      <c r="E22" t="s">
        <v>78</v>
      </c>
      <c r="F22" s="2" t="s">
        <v>79</v>
      </c>
      <c r="G22" t="s">
        <v>80</v>
      </c>
      <c r="H22" t="s">
        <v>81</v>
      </c>
      <c r="I22" t="s">
        <v>82</v>
      </c>
      <c r="J22" t="s">
        <v>83</v>
      </c>
      <c r="K22" t="s">
        <v>139</v>
      </c>
    </row>
    <row r="23" spans="1:11" x14ac:dyDescent="0.25">
      <c r="A23" t="s">
        <v>94</v>
      </c>
      <c r="B23">
        <v>8</v>
      </c>
      <c r="C23">
        <v>8</v>
      </c>
      <c r="D23">
        <v>8</v>
      </c>
      <c r="E23">
        <v>8</v>
      </c>
      <c r="F23">
        <v>0</v>
      </c>
      <c r="G23">
        <v>0</v>
      </c>
      <c r="H23">
        <v>0</v>
      </c>
      <c r="I23">
        <v>0</v>
      </c>
      <c r="J23">
        <v>0</v>
      </c>
    </row>
    <row r="24" spans="1:11" x14ac:dyDescent="0.25">
      <c r="A24" t="s">
        <v>95</v>
      </c>
      <c r="B24">
        <v>0</v>
      </c>
      <c r="C24">
        <v>12</v>
      </c>
      <c r="D24">
        <v>12</v>
      </c>
      <c r="E24">
        <v>12</v>
      </c>
      <c r="F24">
        <v>12</v>
      </c>
      <c r="G24">
        <v>0</v>
      </c>
      <c r="H24">
        <v>0</v>
      </c>
      <c r="I24">
        <v>0</v>
      </c>
      <c r="J24">
        <v>0</v>
      </c>
    </row>
    <row r="25" spans="1:11" x14ac:dyDescent="0.25">
      <c r="A25" t="s">
        <v>96</v>
      </c>
      <c r="B25">
        <v>0</v>
      </c>
      <c r="C25">
        <v>0</v>
      </c>
      <c r="D25">
        <v>0</v>
      </c>
      <c r="E25">
        <v>0</v>
      </c>
      <c r="F25">
        <v>4</v>
      </c>
      <c r="G25">
        <v>4</v>
      </c>
      <c r="H25">
        <v>4</v>
      </c>
      <c r="I25">
        <v>6</v>
      </c>
      <c r="J25">
        <v>6</v>
      </c>
    </row>
    <row r="26" spans="1:11" x14ac:dyDescent="0.25">
      <c r="A26" t="s">
        <v>137</v>
      </c>
      <c r="B26">
        <v>0</v>
      </c>
      <c r="C26">
        <v>0</v>
      </c>
      <c r="D26">
        <v>0</v>
      </c>
      <c r="E26">
        <v>0</v>
      </c>
      <c r="F26">
        <v>0</v>
      </c>
      <c r="G26">
        <v>12</v>
      </c>
      <c r="H26">
        <v>24</v>
      </c>
      <c r="I26">
        <v>24</v>
      </c>
      <c r="J26">
        <v>24</v>
      </c>
    </row>
    <row r="27" spans="1:11" x14ac:dyDescent="0.25">
      <c r="A27" t="s">
        <v>146</v>
      </c>
      <c r="B27">
        <v>0</v>
      </c>
      <c r="C27">
        <v>0</v>
      </c>
      <c r="D27">
        <v>0</v>
      </c>
      <c r="E27">
        <v>2</v>
      </c>
      <c r="F27">
        <v>2</v>
      </c>
      <c r="G27">
        <v>2</v>
      </c>
      <c r="H27">
        <v>2</v>
      </c>
      <c r="I27">
        <v>0</v>
      </c>
      <c r="J27">
        <v>0</v>
      </c>
    </row>
    <row r="28" spans="1:11" x14ac:dyDescent="0.25">
      <c r="B28">
        <f>SUM(B23:B27)</f>
        <v>8</v>
      </c>
      <c r="C28">
        <f>SUM(C23:C27)</f>
        <v>20</v>
      </c>
      <c r="D28">
        <f>SUM(D23:D27)</f>
        <v>20</v>
      </c>
      <c r="E28">
        <f>SUM(E23:E27)</f>
        <v>22</v>
      </c>
      <c r="F28">
        <f>SUM(F23:F27)</f>
        <v>18</v>
      </c>
      <c r="G28">
        <f>SUM(G23:G27)</f>
        <v>18</v>
      </c>
      <c r="H28">
        <f>SUM(H23:H27)</f>
        <v>30</v>
      </c>
      <c r="I28">
        <f>SUM(I23:I27)</f>
        <v>30</v>
      </c>
      <c r="J28">
        <f>SUM(J23:J27)</f>
        <v>30</v>
      </c>
      <c r="K28">
        <f>SUM(B28:J28)</f>
        <v>196</v>
      </c>
    </row>
    <row r="29" spans="1:11" x14ac:dyDescent="0.25">
      <c r="A29" t="s">
        <v>141</v>
      </c>
    </row>
    <row r="30" spans="1:11" x14ac:dyDescent="0.25">
      <c r="A30" t="s">
        <v>140</v>
      </c>
    </row>
    <row r="33" spans="1:7" x14ac:dyDescent="0.25">
      <c r="A33" t="s">
        <v>104</v>
      </c>
      <c r="B33" s="9">
        <v>0.1</v>
      </c>
    </row>
    <row r="34" spans="1:7" x14ac:dyDescent="0.25">
      <c r="A34" t="s">
        <v>105</v>
      </c>
      <c r="B34" s="7">
        <v>20</v>
      </c>
    </row>
    <row r="35" spans="1:7" x14ac:dyDescent="0.25">
      <c r="A35" t="s">
        <v>106</v>
      </c>
      <c r="B35" s="7">
        <v>11.5</v>
      </c>
    </row>
    <row r="36" spans="1:7" x14ac:dyDescent="0.25">
      <c r="A36" t="s">
        <v>19</v>
      </c>
      <c r="B36" s="7">
        <v>18.48</v>
      </c>
    </row>
    <row r="37" spans="1:7" x14ac:dyDescent="0.25">
      <c r="A37" t="s">
        <v>107</v>
      </c>
      <c r="B37" s="7">
        <v>2.0499999999999998</v>
      </c>
    </row>
    <row r="38" spans="1:7" x14ac:dyDescent="0.25">
      <c r="F38" t="s">
        <v>109</v>
      </c>
    </row>
    <row r="39" spans="1:7" x14ac:dyDescent="0.25">
      <c r="A39" t="s">
        <v>100</v>
      </c>
      <c r="B39">
        <v>1</v>
      </c>
      <c r="C39" s="7">
        <v>95</v>
      </c>
      <c r="F39" s="7">
        <f>C39</f>
        <v>95</v>
      </c>
    </row>
    <row r="40" spans="1:7" x14ac:dyDescent="0.25">
      <c r="A40" t="s">
        <v>101</v>
      </c>
      <c r="B40">
        <v>1.5</v>
      </c>
      <c r="C40" s="7">
        <f>B40*B34</f>
        <v>30</v>
      </c>
      <c r="F40" s="7">
        <f>C40</f>
        <v>30</v>
      </c>
    </row>
    <row r="41" spans="1:7" x14ac:dyDescent="0.25">
      <c r="A41" t="s">
        <v>17</v>
      </c>
      <c r="B41">
        <v>30</v>
      </c>
      <c r="C41" s="7">
        <f>B36*B41</f>
        <v>554.4</v>
      </c>
    </row>
    <row r="42" spans="1:7" x14ac:dyDescent="0.25">
      <c r="A42" t="s">
        <v>97</v>
      </c>
      <c r="B42">
        <f>K28</f>
        <v>196</v>
      </c>
      <c r="C42" s="7">
        <f>B37*B42</f>
        <v>401.79999999999995</v>
      </c>
      <c r="F42" s="7">
        <f>Rates!B39*B42</f>
        <v>245</v>
      </c>
      <c r="G42" s="7">
        <f>F42/2</f>
        <v>122.5</v>
      </c>
    </row>
    <row r="43" spans="1:7" x14ac:dyDescent="0.25">
      <c r="A43" t="s">
        <v>98</v>
      </c>
      <c r="B43">
        <v>16</v>
      </c>
      <c r="C43" s="7">
        <f>B43*B35</f>
        <v>184</v>
      </c>
    </row>
    <row r="44" spans="1:7" x14ac:dyDescent="0.25">
      <c r="A44" t="s">
        <v>99</v>
      </c>
      <c r="B44">
        <v>8.5</v>
      </c>
      <c r="C44" s="7">
        <f>B44*B34</f>
        <v>170</v>
      </c>
    </row>
    <row r="45" spans="1:7" x14ac:dyDescent="0.25">
      <c r="A45" t="s">
        <v>102</v>
      </c>
      <c r="B45">
        <f>B42*B33</f>
        <v>19.600000000000001</v>
      </c>
      <c r="C45" s="7">
        <f>B45*B34</f>
        <v>392</v>
      </c>
    </row>
    <row r="46" spans="1:7" x14ac:dyDescent="0.25">
      <c r="A46" t="s">
        <v>103</v>
      </c>
      <c r="B46">
        <v>1.5</v>
      </c>
      <c r="C46" s="7">
        <f>B46*B34</f>
        <v>30</v>
      </c>
      <c r="F46" s="7">
        <f>C46</f>
        <v>30</v>
      </c>
    </row>
    <row r="47" spans="1:7" x14ac:dyDescent="0.25">
      <c r="C47" s="7">
        <f>SUM(C39:C46)</f>
        <v>1857.1999999999998</v>
      </c>
      <c r="D47" s="7">
        <f>C47</f>
        <v>1857.1999999999998</v>
      </c>
      <c r="F47" s="7">
        <f>SUM(F39:F46)</f>
        <v>400</v>
      </c>
      <c r="G47" s="7">
        <f>F47</f>
        <v>400</v>
      </c>
    </row>
    <row r="48" spans="1:7" x14ac:dyDescent="0.25">
      <c r="C48" s="7"/>
    </row>
    <row r="49" spans="1:7" x14ac:dyDescent="0.25">
      <c r="A49" t="s">
        <v>108</v>
      </c>
      <c r="B49" s="9">
        <v>0.15</v>
      </c>
      <c r="C49" s="7">
        <f>C47*B49</f>
        <v>278.58</v>
      </c>
      <c r="D49" s="7">
        <f>C49</f>
        <v>278.58</v>
      </c>
      <c r="F49" s="7">
        <f>F47*B49</f>
        <v>60</v>
      </c>
      <c r="G49" s="7">
        <f>F49</f>
        <v>60</v>
      </c>
    </row>
    <row r="50" spans="1:7" x14ac:dyDescent="0.25">
      <c r="D50" s="7">
        <f>SUM(D47:D49)</f>
        <v>2135.7799999999997</v>
      </c>
      <c r="G50" s="7">
        <f>SUM(G47:G49)</f>
        <v>460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18" workbookViewId="0">
      <selection activeCell="B36" sqref="B36"/>
    </sheetView>
  </sheetViews>
  <sheetFormatPr defaultRowHeight="15" x14ac:dyDescent="0.25"/>
  <cols>
    <col min="1" max="1" width="24.5703125" bestFit="1" customWidth="1"/>
  </cols>
  <sheetData>
    <row r="1" spans="1:7" x14ac:dyDescent="0.25">
      <c r="A1" t="s">
        <v>69</v>
      </c>
      <c r="C1">
        <v>1.5</v>
      </c>
    </row>
    <row r="2" spans="1:7" x14ac:dyDescent="0.25">
      <c r="A2" t="s">
        <v>70</v>
      </c>
      <c r="C2">
        <v>1</v>
      </c>
    </row>
    <row r="3" spans="1:7" x14ac:dyDescent="0.25">
      <c r="A3" t="s">
        <v>71</v>
      </c>
      <c r="C3">
        <v>7</v>
      </c>
    </row>
    <row r="4" spans="1:7" x14ac:dyDescent="0.25">
      <c r="A4" t="s">
        <v>72</v>
      </c>
      <c r="C4">
        <v>1</v>
      </c>
    </row>
    <row r="5" spans="1:7" x14ac:dyDescent="0.25">
      <c r="A5" t="s">
        <v>73</v>
      </c>
      <c r="C5">
        <v>1.5</v>
      </c>
    </row>
    <row r="7" spans="1:7" s="2" customFormat="1" ht="45" x14ac:dyDescent="0.25">
      <c r="B7" s="2" t="s">
        <v>70</v>
      </c>
      <c r="C7" s="2" t="s">
        <v>89</v>
      </c>
      <c r="D7" s="2" t="s">
        <v>90</v>
      </c>
      <c r="E7" s="2" t="s">
        <v>91</v>
      </c>
      <c r="F7" s="2" t="s">
        <v>93</v>
      </c>
      <c r="G7" s="2" t="s">
        <v>142</v>
      </c>
    </row>
    <row r="8" spans="1:7" x14ac:dyDescent="0.25">
      <c r="A8" t="s">
        <v>74</v>
      </c>
      <c r="B8" s="12" t="s">
        <v>92</v>
      </c>
      <c r="C8" s="12" t="s">
        <v>92</v>
      </c>
      <c r="D8" s="12" t="s">
        <v>92</v>
      </c>
      <c r="E8" s="12" t="s">
        <v>92</v>
      </c>
      <c r="F8" s="15">
        <f>SUM(B8:E8)</f>
        <v>0</v>
      </c>
      <c r="G8" s="15">
        <v>0</v>
      </c>
    </row>
    <row r="9" spans="1:7" x14ac:dyDescent="0.25">
      <c r="A9" t="s">
        <v>75</v>
      </c>
      <c r="B9">
        <v>8</v>
      </c>
      <c r="C9">
        <v>0</v>
      </c>
      <c r="D9">
        <v>0</v>
      </c>
      <c r="E9">
        <v>0</v>
      </c>
      <c r="F9" s="15">
        <f>SUM(B9:E9)</f>
        <v>8</v>
      </c>
      <c r="G9" s="17">
        <v>0</v>
      </c>
    </row>
    <row r="10" spans="1:7" x14ac:dyDescent="0.25">
      <c r="A10" t="s">
        <v>76</v>
      </c>
      <c r="B10">
        <v>4</v>
      </c>
      <c r="C10">
        <v>12</v>
      </c>
      <c r="D10">
        <v>0</v>
      </c>
      <c r="E10">
        <v>0</v>
      </c>
      <c r="F10" s="15">
        <f>SUM(B10:E10)</f>
        <v>16</v>
      </c>
      <c r="G10" s="17">
        <v>2</v>
      </c>
    </row>
    <row r="11" spans="1:7" x14ac:dyDescent="0.25">
      <c r="A11" t="s">
        <v>77</v>
      </c>
      <c r="B11">
        <v>4</v>
      </c>
      <c r="C11">
        <v>12</v>
      </c>
      <c r="D11">
        <v>4</v>
      </c>
      <c r="E11">
        <v>0</v>
      </c>
      <c r="F11" s="15">
        <f>SUM(B11:E11)</f>
        <v>20</v>
      </c>
      <c r="G11" s="17">
        <v>2</v>
      </c>
    </row>
    <row r="12" spans="1:7" x14ac:dyDescent="0.25">
      <c r="A12" t="s">
        <v>78</v>
      </c>
      <c r="B12">
        <v>0</v>
      </c>
      <c r="C12">
        <v>18</v>
      </c>
      <c r="D12">
        <v>2</v>
      </c>
      <c r="E12">
        <v>0</v>
      </c>
      <c r="F12" s="15">
        <f>SUM(B12:E12)</f>
        <v>20</v>
      </c>
      <c r="G12" s="17">
        <v>3</v>
      </c>
    </row>
    <row r="13" spans="1:7" x14ac:dyDescent="0.25">
      <c r="A13" t="s">
        <v>79</v>
      </c>
      <c r="B13">
        <v>0</v>
      </c>
      <c r="C13">
        <v>12</v>
      </c>
      <c r="D13">
        <v>4</v>
      </c>
      <c r="E13">
        <v>0</v>
      </c>
      <c r="F13" s="15">
        <f>SUM(B13:E13)</f>
        <v>16</v>
      </c>
      <c r="G13" s="17">
        <v>2</v>
      </c>
    </row>
    <row r="14" spans="1:7" x14ac:dyDescent="0.25">
      <c r="A14" t="s">
        <v>84</v>
      </c>
      <c r="B14">
        <v>0</v>
      </c>
      <c r="C14">
        <v>12</v>
      </c>
      <c r="D14">
        <v>4</v>
      </c>
      <c r="E14">
        <v>0</v>
      </c>
      <c r="F14" s="15">
        <f>SUM(B14:E14)</f>
        <v>16</v>
      </c>
      <c r="G14" s="17">
        <v>2</v>
      </c>
    </row>
    <row r="15" spans="1:7" x14ac:dyDescent="0.25">
      <c r="A15" t="s">
        <v>85</v>
      </c>
      <c r="B15">
        <v>0</v>
      </c>
      <c r="C15">
        <v>6</v>
      </c>
      <c r="D15">
        <v>12</v>
      </c>
      <c r="E15">
        <v>6</v>
      </c>
      <c r="F15" s="15">
        <f>SUM(B15:E15)</f>
        <v>24</v>
      </c>
      <c r="G15" s="17">
        <v>4</v>
      </c>
    </row>
    <row r="16" spans="1:7" x14ac:dyDescent="0.25">
      <c r="A16" t="s">
        <v>86</v>
      </c>
      <c r="B16">
        <v>0</v>
      </c>
      <c r="C16">
        <v>0</v>
      </c>
      <c r="D16">
        <v>0</v>
      </c>
      <c r="E16">
        <v>24</v>
      </c>
      <c r="F16" s="15">
        <f>SUM(B16:E16)</f>
        <v>24</v>
      </c>
      <c r="G16" s="17">
        <v>4</v>
      </c>
    </row>
    <row r="17" spans="1:11" x14ac:dyDescent="0.25">
      <c r="A17" t="s">
        <v>87</v>
      </c>
      <c r="B17">
        <v>0</v>
      </c>
      <c r="C17">
        <v>0</v>
      </c>
      <c r="D17">
        <v>0</v>
      </c>
      <c r="E17">
        <v>24</v>
      </c>
      <c r="F17" s="15">
        <f>SUM(B17:E17)</f>
        <v>24</v>
      </c>
      <c r="G17" s="17">
        <v>4</v>
      </c>
    </row>
    <row r="18" spans="1:11" x14ac:dyDescent="0.25">
      <c r="A18" t="s">
        <v>88</v>
      </c>
      <c r="B18">
        <v>0</v>
      </c>
      <c r="C18">
        <v>0</v>
      </c>
      <c r="D18">
        <v>0</v>
      </c>
      <c r="E18">
        <v>0</v>
      </c>
      <c r="F18" s="15">
        <f>SUM(B18:E18)</f>
        <v>0</v>
      </c>
      <c r="G18" s="17"/>
    </row>
    <row r="19" spans="1:11" x14ac:dyDescent="0.25">
      <c r="F19" s="15">
        <f>SUM(F8:F18)</f>
        <v>168</v>
      </c>
      <c r="G19" s="17"/>
    </row>
    <row r="21" spans="1:11" x14ac:dyDescent="0.25">
      <c r="B21" t="s">
        <v>75</v>
      </c>
      <c r="C21" t="s">
        <v>76</v>
      </c>
      <c r="D21" t="s">
        <v>77</v>
      </c>
      <c r="E21" t="s">
        <v>78</v>
      </c>
      <c r="F21" s="2" t="s">
        <v>79</v>
      </c>
      <c r="G21" t="s">
        <v>80</v>
      </c>
      <c r="H21" t="s">
        <v>143</v>
      </c>
      <c r="I21" t="s">
        <v>144</v>
      </c>
      <c r="J21" t="s">
        <v>145</v>
      </c>
    </row>
    <row r="22" spans="1:11" x14ac:dyDescent="0.25">
      <c r="A22" t="s">
        <v>151</v>
      </c>
      <c r="B22">
        <v>8</v>
      </c>
      <c r="C22">
        <v>8</v>
      </c>
      <c r="D22">
        <v>8</v>
      </c>
      <c r="E22">
        <v>8</v>
      </c>
      <c r="F22">
        <v>0</v>
      </c>
      <c r="G22">
        <v>0</v>
      </c>
      <c r="H22" s="17">
        <v>0</v>
      </c>
      <c r="I22" s="17">
        <v>0</v>
      </c>
      <c r="J22" s="17">
        <v>0</v>
      </c>
      <c r="K22" s="17"/>
    </row>
    <row r="23" spans="1:11" x14ac:dyDescent="0.25">
      <c r="A23" t="s">
        <v>95</v>
      </c>
      <c r="B23">
        <v>0</v>
      </c>
      <c r="C23">
        <v>8</v>
      </c>
      <c r="D23">
        <v>8</v>
      </c>
      <c r="E23">
        <v>8</v>
      </c>
      <c r="F23">
        <v>8</v>
      </c>
      <c r="G23">
        <v>0</v>
      </c>
      <c r="H23" s="17">
        <v>0</v>
      </c>
      <c r="I23" s="17">
        <v>0</v>
      </c>
      <c r="J23" s="17">
        <v>0</v>
      </c>
      <c r="K23" s="17"/>
    </row>
    <row r="24" spans="1:11" x14ac:dyDescent="0.25">
      <c r="A24" t="s">
        <v>96</v>
      </c>
      <c r="B24">
        <v>0</v>
      </c>
      <c r="C24">
        <v>0</v>
      </c>
      <c r="D24">
        <v>4</v>
      </c>
      <c r="E24">
        <v>4</v>
      </c>
      <c r="F24">
        <v>4</v>
      </c>
      <c r="G24">
        <v>0</v>
      </c>
      <c r="H24" s="17">
        <v>0</v>
      </c>
      <c r="I24" s="17">
        <v>0</v>
      </c>
      <c r="J24" s="17">
        <v>0</v>
      </c>
      <c r="K24" s="17"/>
    </row>
    <row r="25" spans="1:11" x14ac:dyDescent="0.25">
      <c r="A25" t="s">
        <v>137</v>
      </c>
      <c r="B25">
        <v>0</v>
      </c>
      <c r="C25">
        <v>0</v>
      </c>
      <c r="D25">
        <v>0</v>
      </c>
      <c r="E25">
        <v>0</v>
      </c>
      <c r="F25">
        <v>0</v>
      </c>
      <c r="G25">
        <v>16</v>
      </c>
      <c r="H25" s="17">
        <v>16</v>
      </c>
      <c r="I25" s="17">
        <v>16</v>
      </c>
      <c r="J25" s="17">
        <v>16</v>
      </c>
      <c r="K25" s="17"/>
    </row>
    <row r="26" spans="1:11" x14ac:dyDescent="0.25">
      <c r="A26" t="s">
        <v>146</v>
      </c>
      <c r="B26">
        <v>0</v>
      </c>
      <c r="C26">
        <v>0</v>
      </c>
      <c r="D26">
        <v>0</v>
      </c>
      <c r="E26">
        <v>0</v>
      </c>
      <c r="F26">
        <v>4</v>
      </c>
      <c r="G26">
        <v>0</v>
      </c>
      <c r="H26" s="17">
        <v>4</v>
      </c>
      <c r="I26" s="17">
        <v>4</v>
      </c>
      <c r="J26" s="17">
        <v>4</v>
      </c>
      <c r="K26" s="17"/>
    </row>
    <row r="27" spans="1:11" x14ac:dyDescent="0.25">
      <c r="A27" t="s">
        <v>147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 s="17">
        <v>4</v>
      </c>
      <c r="I27" s="17">
        <v>4</v>
      </c>
      <c r="J27" s="17">
        <v>4</v>
      </c>
      <c r="K27" s="17"/>
    </row>
    <row r="28" spans="1:11" x14ac:dyDescent="0.25">
      <c r="B28">
        <f>SUM(B22:B27)</f>
        <v>8</v>
      </c>
      <c r="C28">
        <f>SUM(C22:C27)</f>
        <v>16</v>
      </c>
      <c r="D28">
        <f>SUM(D22:D27)</f>
        <v>20</v>
      </c>
      <c r="E28">
        <f>SUM(E22:E27)</f>
        <v>20</v>
      </c>
      <c r="F28">
        <f>SUM(F22:F27)</f>
        <v>16</v>
      </c>
      <c r="G28">
        <f>SUM(G22:G27)</f>
        <v>16</v>
      </c>
      <c r="H28">
        <f>SUM(H22:H27)</f>
        <v>24</v>
      </c>
      <c r="I28">
        <f>SUM(I22:I27)</f>
        <v>24</v>
      </c>
      <c r="J28">
        <f>SUM(J22:J27)</f>
        <v>24</v>
      </c>
      <c r="K28" s="17">
        <f>SUM(B28:J28)</f>
        <v>168</v>
      </c>
    </row>
    <row r="29" spans="1:11" x14ac:dyDescent="0.25">
      <c r="A29" t="s">
        <v>149</v>
      </c>
    </row>
    <row r="30" spans="1:11" x14ac:dyDescent="0.25">
      <c r="A30" t="s">
        <v>150</v>
      </c>
    </row>
    <row r="33" spans="1:7" x14ac:dyDescent="0.25">
      <c r="A33" t="s">
        <v>104</v>
      </c>
      <c r="B33" s="9">
        <v>0.1</v>
      </c>
    </row>
    <row r="34" spans="1:7" x14ac:dyDescent="0.25">
      <c r="A34" t="s">
        <v>105</v>
      </c>
      <c r="B34" s="7">
        <v>20</v>
      </c>
    </row>
    <row r="35" spans="1:7" x14ac:dyDescent="0.25">
      <c r="A35" t="s">
        <v>106</v>
      </c>
      <c r="B35" s="7">
        <v>11.5</v>
      </c>
    </row>
    <row r="36" spans="1:7" x14ac:dyDescent="0.25">
      <c r="A36" t="s">
        <v>19</v>
      </c>
      <c r="B36" s="7">
        <v>19.59</v>
      </c>
    </row>
    <row r="37" spans="1:7" x14ac:dyDescent="0.25">
      <c r="A37" t="s">
        <v>107</v>
      </c>
      <c r="B37" s="7">
        <v>2.0499999999999998</v>
      </c>
    </row>
    <row r="38" spans="1:7" x14ac:dyDescent="0.25">
      <c r="A38" t="s">
        <v>110</v>
      </c>
      <c r="B38" s="7">
        <v>1.25</v>
      </c>
    </row>
    <row r="39" spans="1:7" x14ac:dyDescent="0.25">
      <c r="F39" t="s">
        <v>109</v>
      </c>
    </row>
    <row r="40" spans="1:7" x14ac:dyDescent="0.25">
      <c r="A40" t="s">
        <v>100</v>
      </c>
      <c r="B40">
        <v>1</v>
      </c>
      <c r="C40" s="7">
        <v>95</v>
      </c>
      <c r="F40" s="7">
        <f>C40</f>
        <v>95</v>
      </c>
    </row>
    <row r="41" spans="1:7" x14ac:dyDescent="0.25">
      <c r="A41" t="s">
        <v>101</v>
      </c>
      <c r="B41">
        <v>1.5</v>
      </c>
      <c r="C41" s="7">
        <f>B41*B34</f>
        <v>30</v>
      </c>
      <c r="F41" s="7">
        <f>C41</f>
        <v>30</v>
      </c>
    </row>
    <row r="42" spans="1:7" x14ac:dyDescent="0.25">
      <c r="A42" t="s">
        <v>17</v>
      </c>
      <c r="B42">
        <v>25</v>
      </c>
      <c r="C42" s="7">
        <f>B36*B42</f>
        <v>489.75</v>
      </c>
    </row>
    <row r="43" spans="1:7" x14ac:dyDescent="0.25">
      <c r="A43" t="s">
        <v>97</v>
      </c>
      <c r="B43" s="17">
        <f>K28</f>
        <v>168</v>
      </c>
      <c r="C43" s="7">
        <f>B37*B43</f>
        <v>344.4</v>
      </c>
      <c r="F43" s="7">
        <f>B38*B43</f>
        <v>210</v>
      </c>
      <c r="G43" s="7">
        <f>F43/2</f>
        <v>105</v>
      </c>
    </row>
    <row r="44" spans="1:7" x14ac:dyDescent="0.25">
      <c r="A44" t="s">
        <v>98</v>
      </c>
      <c r="B44">
        <v>16</v>
      </c>
      <c r="C44" s="7">
        <f>B44*B35</f>
        <v>184</v>
      </c>
    </row>
    <row r="45" spans="1:7" x14ac:dyDescent="0.25">
      <c r="A45" t="s">
        <v>99</v>
      </c>
      <c r="B45">
        <v>8.5</v>
      </c>
      <c r="C45" s="7">
        <f>B45*B34</f>
        <v>170</v>
      </c>
    </row>
    <row r="46" spans="1:7" x14ac:dyDescent="0.25">
      <c r="A46" t="s">
        <v>102</v>
      </c>
      <c r="B46">
        <f>B43*B33</f>
        <v>16.8</v>
      </c>
      <c r="C46" s="7">
        <f>B46*B34</f>
        <v>336</v>
      </c>
    </row>
    <row r="47" spans="1:7" x14ac:dyDescent="0.25">
      <c r="A47" t="s">
        <v>103</v>
      </c>
      <c r="B47">
        <v>1.5</v>
      </c>
      <c r="C47" s="7">
        <f>B47*B34</f>
        <v>30</v>
      </c>
      <c r="F47" s="7">
        <f>C47</f>
        <v>30</v>
      </c>
    </row>
    <row r="48" spans="1:7" x14ac:dyDescent="0.25">
      <c r="C48" s="7">
        <f>SUM(C40:C47)</f>
        <v>1679.15</v>
      </c>
      <c r="D48" s="7">
        <f>C48</f>
        <v>1679.15</v>
      </c>
      <c r="F48" s="7">
        <f>SUM(F40:F47)</f>
        <v>365</v>
      </c>
      <c r="G48" s="7">
        <f>F48</f>
        <v>365</v>
      </c>
    </row>
    <row r="49" spans="1:7" x14ac:dyDescent="0.25">
      <c r="C49" s="7"/>
    </row>
    <row r="50" spans="1:7" x14ac:dyDescent="0.25">
      <c r="A50" t="s">
        <v>108</v>
      </c>
      <c r="B50" s="9">
        <v>0.15</v>
      </c>
      <c r="C50" s="7">
        <f>C48*B50</f>
        <v>251.8725</v>
      </c>
      <c r="D50" s="7">
        <f>C50</f>
        <v>251.8725</v>
      </c>
      <c r="F50" s="7">
        <f>F48*B50</f>
        <v>54.75</v>
      </c>
      <c r="G50" s="7">
        <f>F50</f>
        <v>54.75</v>
      </c>
    </row>
    <row r="51" spans="1:7" x14ac:dyDescent="0.25">
      <c r="D51" s="7">
        <f>SUM(D48:D50)</f>
        <v>1931.0225</v>
      </c>
      <c r="G51" s="7">
        <f>SUM(G48:G50)</f>
        <v>419.75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19" workbookViewId="0">
      <selection activeCell="B36" sqref="B36"/>
    </sheetView>
  </sheetViews>
  <sheetFormatPr defaultRowHeight="15" x14ac:dyDescent="0.25"/>
  <sheetData>
    <row r="1" spans="1:7" x14ac:dyDescent="0.25">
      <c r="A1" t="s">
        <v>69</v>
      </c>
      <c r="C1">
        <v>1.5</v>
      </c>
    </row>
    <row r="2" spans="1:7" x14ac:dyDescent="0.25">
      <c r="A2" t="s">
        <v>70</v>
      </c>
      <c r="C2">
        <v>1</v>
      </c>
    </row>
    <row r="3" spans="1:7" x14ac:dyDescent="0.25">
      <c r="A3" t="s">
        <v>71</v>
      </c>
      <c r="C3">
        <v>7</v>
      </c>
    </row>
    <row r="4" spans="1:7" x14ac:dyDescent="0.25">
      <c r="A4" t="s">
        <v>72</v>
      </c>
      <c r="C4">
        <v>1</v>
      </c>
    </row>
    <row r="5" spans="1:7" x14ac:dyDescent="0.25">
      <c r="A5" t="s">
        <v>73</v>
      </c>
      <c r="C5">
        <v>1.5</v>
      </c>
    </row>
    <row r="7" spans="1:7" s="2" customFormat="1" ht="45" x14ac:dyDescent="0.25">
      <c r="B7" s="2" t="s">
        <v>70</v>
      </c>
      <c r="C7" s="2" t="s">
        <v>89</v>
      </c>
      <c r="D7" s="2" t="s">
        <v>90</v>
      </c>
      <c r="E7" s="2" t="s">
        <v>91</v>
      </c>
      <c r="F7" s="2" t="s">
        <v>93</v>
      </c>
      <c r="G7" s="2" t="s">
        <v>142</v>
      </c>
    </row>
    <row r="8" spans="1:7" x14ac:dyDescent="0.25">
      <c r="A8" t="s">
        <v>74</v>
      </c>
      <c r="B8" s="12" t="s">
        <v>92</v>
      </c>
      <c r="C8" s="12" t="s">
        <v>92</v>
      </c>
      <c r="D8" s="12" t="s">
        <v>92</v>
      </c>
      <c r="E8" s="12" t="s">
        <v>92</v>
      </c>
      <c r="F8" s="16">
        <f>SUM(B8:E8)</f>
        <v>0</v>
      </c>
      <c r="G8" s="16" t="s">
        <v>92</v>
      </c>
    </row>
    <row r="9" spans="1:7" x14ac:dyDescent="0.25">
      <c r="A9" t="s">
        <v>75</v>
      </c>
      <c r="B9">
        <v>8</v>
      </c>
      <c r="C9">
        <v>0</v>
      </c>
      <c r="D9">
        <v>0</v>
      </c>
      <c r="E9">
        <v>0</v>
      </c>
      <c r="F9" s="16">
        <f>SUM(B9:E9)</f>
        <v>8</v>
      </c>
      <c r="G9">
        <v>0</v>
      </c>
    </row>
    <row r="10" spans="1:7" x14ac:dyDescent="0.25">
      <c r="A10" t="s">
        <v>76</v>
      </c>
      <c r="B10">
        <v>4</v>
      </c>
      <c r="C10">
        <v>12</v>
      </c>
      <c r="D10">
        <v>0</v>
      </c>
      <c r="E10">
        <v>0</v>
      </c>
      <c r="F10" s="16">
        <f>SUM(B10:E10)</f>
        <v>16</v>
      </c>
      <c r="G10">
        <v>2</v>
      </c>
    </row>
    <row r="11" spans="1:7" x14ac:dyDescent="0.25">
      <c r="A11" t="s">
        <v>77</v>
      </c>
      <c r="B11">
        <v>0</v>
      </c>
      <c r="C11">
        <v>12</v>
      </c>
      <c r="D11">
        <v>4</v>
      </c>
      <c r="E11">
        <v>0</v>
      </c>
      <c r="F11" s="16">
        <f>SUM(B11:E11)</f>
        <v>16</v>
      </c>
      <c r="G11">
        <v>2</v>
      </c>
    </row>
    <row r="12" spans="1:7" x14ac:dyDescent="0.25">
      <c r="A12" t="s">
        <v>78</v>
      </c>
      <c r="B12">
        <v>0</v>
      </c>
      <c r="C12">
        <v>18</v>
      </c>
      <c r="D12">
        <v>0</v>
      </c>
      <c r="E12">
        <v>0</v>
      </c>
      <c r="F12" s="16">
        <f>SUM(B12:E12)</f>
        <v>18</v>
      </c>
      <c r="G12">
        <v>3</v>
      </c>
    </row>
    <row r="13" spans="1:7" x14ac:dyDescent="0.25">
      <c r="A13" t="s">
        <v>79</v>
      </c>
      <c r="B13">
        <v>0</v>
      </c>
      <c r="C13">
        <v>18</v>
      </c>
      <c r="D13">
        <v>0</v>
      </c>
      <c r="E13">
        <v>0</v>
      </c>
      <c r="F13" s="16">
        <f>SUM(B13:E13)</f>
        <v>18</v>
      </c>
      <c r="G13">
        <v>3</v>
      </c>
    </row>
    <row r="14" spans="1:7" x14ac:dyDescent="0.25">
      <c r="A14" t="s">
        <v>84</v>
      </c>
      <c r="B14">
        <v>0</v>
      </c>
      <c r="C14">
        <v>12</v>
      </c>
      <c r="D14">
        <v>2</v>
      </c>
      <c r="E14">
        <v>0</v>
      </c>
      <c r="F14" s="16">
        <f>SUM(B14:E14)</f>
        <v>14</v>
      </c>
      <c r="G14">
        <v>2</v>
      </c>
    </row>
    <row r="15" spans="1:7" x14ac:dyDescent="0.25">
      <c r="A15" t="s">
        <v>85</v>
      </c>
      <c r="B15">
        <v>0</v>
      </c>
      <c r="C15">
        <v>0</v>
      </c>
      <c r="D15">
        <v>4</v>
      </c>
      <c r="E15">
        <v>6</v>
      </c>
      <c r="F15" s="16">
        <f>SUM(B15:E15)</f>
        <v>10</v>
      </c>
      <c r="G15">
        <v>1</v>
      </c>
    </row>
    <row r="16" spans="1:7" x14ac:dyDescent="0.25">
      <c r="A16" t="s">
        <v>86</v>
      </c>
      <c r="B16">
        <v>0</v>
      </c>
      <c r="C16">
        <v>0</v>
      </c>
      <c r="D16">
        <v>0</v>
      </c>
      <c r="E16">
        <v>18</v>
      </c>
      <c r="F16" s="16">
        <f>SUM(B16:E16)</f>
        <v>18</v>
      </c>
      <c r="G16">
        <v>3</v>
      </c>
    </row>
    <row r="17" spans="1:11" x14ac:dyDescent="0.25">
      <c r="A17" t="s">
        <v>87</v>
      </c>
      <c r="B17">
        <v>0</v>
      </c>
      <c r="C17">
        <v>0</v>
      </c>
      <c r="D17">
        <v>0</v>
      </c>
      <c r="E17">
        <v>18</v>
      </c>
      <c r="F17" s="16">
        <f>SUM(B17:E17)</f>
        <v>18</v>
      </c>
      <c r="G17">
        <v>3</v>
      </c>
    </row>
    <row r="18" spans="1:11" ht="30" x14ac:dyDescent="0.25">
      <c r="A18" t="s">
        <v>88</v>
      </c>
      <c r="B18" s="17">
        <v>0</v>
      </c>
      <c r="C18" s="17">
        <v>0</v>
      </c>
      <c r="D18" s="17">
        <v>0</v>
      </c>
      <c r="E18" s="17">
        <v>0</v>
      </c>
      <c r="F18" s="15">
        <f>SUM(F8:F17)</f>
        <v>136</v>
      </c>
      <c r="G18" s="17"/>
    </row>
    <row r="20" spans="1:11" x14ac:dyDescent="0.25">
      <c r="B20" t="s">
        <v>75</v>
      </c>
      <c r="C20" t="s">
        <v>76</v>
      </c>
      <c r="D20" t="s">
        <v>77</v>
      </c>
      <c r="E20" t="s">
        <v>78</v>
      </c>
      <c r="F20" s="2" t="s">
        <v>79</v>
      </c>
      <c r="G20" t="s">
        <v>80</v>
      </c>
      <c r="H20" t="s">
        <v>143</v>
      </c>
      <c r="I20" t="s">
        <v>144</v>
      </c>
      <c r="J20" t="s">
        <v>145</v>
      </c>
    </row>
    <row r="21" spans="1:11" x14ac:dyDescent="0.25">
      <c r="A21" t="s">
        <v>94</v>
      </c>
      <c r="B21">
        <v>8</v>
      </c>
      <c r="C21">
        <v>8</v>
      </c>
      <c r="D21">
        <v>8</v>
      </c>
      <c r="E21">
        <v>8</v>
      </c>
      <c r="F21">
        <v>0</v>
      </c>
      <c r="G21">
        <v>0</v>
      </c>
      <c r="H21" s="17">
        <v>0</v>
      </c>
      <c r="I21" s="17">
        <v>0</v>
      </c>
      <c r="J21" s="17">
        <v>0</v>
      </c>
      <c r="K21" s="17"/>
    </row>
    <row r="22" spans="1:11" x14ac:dyDescent="0.25">
      <c r="A22" t="s">
        <v>95</v>
      </c>
      <c r="B22">
        <v>0</v>
      </c>
      <c r="C22">
        <v>8</v>
      </c>
      <c r="D22">
        <v>8</v>
      </c>
      <c r="E22">
        <v>8</v>
      </c>
      <c r="F22">
        <v>8</v>
      </c>
      <c r="G22">
        <v>0</v>
      </c>
      <c r="H22" s="17">
        <v>0</v>
      </c>
      <c r="I22" s="17">
        <v>0</v>
      </c>
      <c r="J22" s="17">
        <v>0</v>
      </c>
      <c r="K22" s="17"/>
    </row>
    <row r="23" spans="1:11" x14ac:dyDescent="0.25">
      <c r="A23" t="s">
        <v>96</v>
      </c>
      <c r="B23">
        <v>0</v>
      </c>
      <c r="C23">
        <v>0</v>
      </c>
      <c r="D23">
        <v>0</v>
      </c>
      <c r="E23">
        <v>2</v>
      </c>
      <c r="F23">
        <v>2</v>
      </c>
      <c r="G23">
        <v>2</v>
      </c>
      <c r="H23" s="17">
        <v>2</v>
      </c>
      <c r="I23" s="17">
        <v>0</v>
      </c>
      <c r="J23" s="17">
        <v>0</v>
      </c>
      <c r="K23" s="17"/>
    </row>
    <row r="24" spans="1:11" x14ac:dyDescent="0.25">
      <c r="A24" t="s">
        <v>137</v>
      </c>
      <c r="B24">
        <v>0</v>
      </c>
      <c r="C24">
        <v>0</v>
      </c>
      <c r="D24">
        <v>0</v>
      </c>
      <c r="E24">
        <v>0</v>
      </c>
      <c r="F24">
        <v>2</v>
      </c>
      <c r="G24">
        <v>2</v>
      </c>
      <c r="H24" s="17">
        <v>2</v>
      </c>
      <c r="I24" s="17">
        <v>2</v>
      </c>
      <c r="J24" s="17">
        <v>2</v>
      </c>
      <c r="K24" s="17"/>
    </row>
    <row r="25" spans="1:11" x14ac:dyDescent="0.25">
      <c r="A25" t="s">
        <v>146</v>
      </c>
      <c r="B25">
        <v>0</v>
      </c>
      <c r="C25">
        <v>0</v>
      </c>
      <c r="D25">
        <v>0</v>
      </c>
      <c r="E25">
        <v>0</v>
      </c>
      <c r="F25">
        <v>0</v>
      </c>
      <c r="G25">
        <v>6</v>
      </c>
      <c r="H25" s="17">
        <v>6</v>
      </c>
      <c r="I25" s="17">
        <v>6</v>
      </c>
      <c r="J25" s="17">
        <v>6</v>
      </c>
      <c r="K25" s="17"/>
    </row>
    <row r="26" spans="1:11" x14ac:dyDescent="0.25">
      <c r="A26" t="s">
        <v>147</v>
      </c>
      <c r="B26">
        <v>0</v>
      </c>
      <c r="C26">
        <v>0</v>
      </c>
      <c r="D26">
        <v>0</v>
      </c>
      <c r="E26">
        <v>0</v>
      </c>
      <c r="F26">
        <v>0</v>
      </c>
      <c r="G26">
        <v>4</v>
      </c>
      <c r="H26" s="17">
        <v>0</v>
      </c>
      <c r="I26" s="17">
        <v>4</v>
      </c>
      <c r="J26" s="17">
        <v>4</v>
      </c>
      <c r="K26" s="17"/>
    </row>
    <row r="27" spans="1:11" x14ac:dyDescent="0.25">
      <c r="A27" t="s">
        <v>148</v>
      </c>
      <c r="B27">
        <v>0</v>
      </c>
      <c r="C27">
        <v>0</v>
      </c>
      <c r="D27">
        <v>0</v>
      </c>
      <c r="E27">
        <v>0</v>
      </c>
      <c r="F27">
        <v>6</v>
      </c>
      <c r="G27">
        <v>0</v>
      </c>
      <c r="H27" s="17">
        <v>0</v>
      </c>
      <c r="I27" s="17">
        <v>6</v>
      </c>
      <c r="J27" s="17">
        <v>6</v>
      </c>
      <c r="K27" s="17"/>
    </row>
    <row r="28" spans="1:11" x14ac:dyDescent="0.25">
      <c r="B28">
        <f>SUM(B21:B27)</f>
        <v>8</v>
      </c>
      <c r="C28">
        <f>SUM(C21:C27)</f>
        <v>16</v>
      </c>
      <c r="D28">
        <f>SUM(D21:D27)</f>
        <v>16</v>
      </c>
      <c r="E28">
        <f>SUM(E21:E27)</f>
        <v>18</v>
      </c>
      <c r="F28">
        <f>SUM(F21:F27)</f>
        <v>18</v>
      </c>
      <c r="G28">
        <f>SUM(G21:G27)</f>
        <v>14</v>
      </c>
      <c r="H28">
        <f>SUM(H21:H27)</f>
        <v>10</v>
      </c>
      <c r="I28">
        <f>SUM(I21:I27)</f>
        <v>18</v>
      </c>
      <c r="J28">
        <f>SUM(J21:J27)</f>
        <v>18</v>
      </c>
      <c r="K28" s="17">
        <f>SUM(B28:J28)</f>
        <v>136</v>
      </c>
    </row>
    <row r="29" spans="1:11" x14ac:dyDescent="0.25">
      <c r="A29" t="s">
        <v>111</v>
      </c>
    </row>
    <row r="30" spans="1:11" x14ac:dyDescent="0.25">
      <c r="A30" t="s">
        <v>112</v>
      </c>
    </row>
    <row r="33" spans="1:7" x14ac:dyDescent="0.25">
      <c r="A33" t="s">
        <v>104</v>
      </c>
      <c r="B33" s="9">
        <v>0.1</v>
      </c>
    </row>
    <row r="34" spans="1:7" x14ac:dyDescent="0.25">
      <c r="A34" t="s">
        <v>105</v>
      </c>
      <c r="B34" s="7">
        <v>20</v>
      </c>
    </row>
    <row r="35" spans="1:7" x14ac:dyDescent="0.25">
      <c r="A35" t="s">
        <v>106</v>
      </c>
      <c r="B35" s="7">
        <v>11.5</v>
      </c>
    </row>
    <row r="36" spans="1:7" x14ac:dyDescent="0.25">
      <c r="A36" t="s">
        <v>19</v>
      </c>
      <c r="B36" s="7">
        <v>22.27</v>
      </c>
    </row>
    <row r="37" spans="1:7" x14ac:dyDescent="0.25">
      <c r="A37" t="s">
        <v>107</v>
      </c>
      <c r="B37" s="7">
        <v>2.0499999999999998</v>
      </c>
    </row>
    <row r="38" spans="1:7" x14ac:dyDescent="0.25">
      <c r="A38" t="s">
        <v>110</v>
      </c>
      <c r="B38" s="7">
        <v>1.25</v>
      </c>
    </row>
    <row r="39" spans="1:7" x14ac:dyDescent="0.25">
      <c r="F39" t="s">
        <v>109</v>
      </c>
    </row>
    <row r="40" spans="1:7" x14ac:dyDescent="0.25">
      <c r="A40" t="s">
        <v>100</v>
      </c>
      <c r="B40">
        <v>1</v>
      </c>
      <c r="C40" s="7">
        <v>95</v>
      </c>
      <c r="F40" s="7">
        <f>C40</f>
        <v>95</v>
      </c>
    </row>
    <row r="41" spans="1:7" x14ac:dyDescent="0.25">
      <c r="A41" t="s">
        <v>101</v>
      </c>
      <c r="B41">
        <v>1.5</v>
      </c>
      <c r="C41" s="7">
        <f>B41*B34</f>
        <v>30</v>
      </c>
      <c r="F41" s="7">
        <f>C41</f>
        <v>30</v>
      </c>
    </row>
    <row r="42" spans="1:7" x14ac:dyDescent="0.25">
      <c r="A42" t="s">
        <v>17</v>
      </c>
      <c r="B42">
        <v>17.5</v>
      </c>
      <c r="C42" s="7">
        <f>B36*B42</f>
        <v>389.72499999999997</v>
      </c>
    </row>
    <row r="43" spans="1:7" x14ac:dyDescent="0.25">
      <c r="A43" t="s">
        <v>97</v>
      </c>
      <c r="B43">
        <v>102</v>
      </c>
      <c r="C43" s="7">
        <f>B37*B43</f>
        <v>209.1</v>
      </c>
      <c r="F43" s="7">
        <f>B38*B43</f>
        <v>127.5</v>
      </c>
      <c r="G43" s="7">
        <f>F43/2</f>
        <v>63.75</v>
      </c>
    </row>
    <row r="44" spans="1:7" x14ac:dyDescent="0.25">
      <c r="A44" t="s">
        <v>98</v>
      </c>
      <c r="B44">
        <v>8</v>
      </c>
      <c r="C44" s="7">
        <f>B44*B35</f>
        <v>92</v>
      </c>
    </row>
    <row r="45" spans="1:7" x14ac:dyDescent="0.25">
      <c r="A45" t="s">
        <v>99</v>
      </c>
      <c r="B45">
        <v>8.5</v>
      </c>
      <c r="C45" s="7">
        <f>B45*B34</f>
        <v>170</v>
      </c>
    </row>
    <row r="46" spans="1:7" x14ac:dyDescent="0.25">
      <c r="A46" t="s">
        <v>102</v>
      </c>
      <c r="B46">
        <f>B43*B33</f>
        <v>10.200000000000001</v>
      </c>
      <c r="C46" s="7">
        <f>B46*B34</f>
        <v>204.00000000000003</v>
      </c>
    </row>
    <row r="47" spans="1:7" x14ac:dyDescent="0.25">
      <c r="A47" t="s">
        <v>103</v>
      </c>
      <c r="B47">
        <v>1.5</v>
      </c>
      <c r="C47" s="7">
        <f>B47*B34</f>
        <v>30</v>
      </c>
      <c r="F47" s="7">
        <f>C47</f>
        <v>30</v>
      </c>
    </row>
    <row r="48" spans="1:7" x14ac:dyDescent="0.25">
      <c r="C48" s="7">
        <f>SUM(C40:C47)</f>
        <v>1219.825</v>
      </c>
      <c r="D48" s="7">
        <f>C48</f>
        <v>1219.825</v>
      </c>
      <c r="F48" s="7">
        <f>SUM(F40:F47)</f>
        <v>282.5</v>
      </c>
      <c r="G48" s="7">
        <f>F48</f>
        <v>282.5</v>
      </c>
    </row>
    <row r="49" spans="1:7" x14ac:dyDescent="0.25">
      <c r="C49" s="7"/>
    </row>
    <row r="50" spans="1:7" x14ac:dyDescent="0.25">
      <c r="A50" t="s">
        <v>108</v>
      </c>
      <c r="B50" s="9">
        <v>0.15</v>
      </c>
      <c r="C50" s="7">
        <f>C48*B50</f>
        <v>182.97375</v>
      </c>
      <c r="D50" s="7">
        <f>C50</f>
        <v>182.97375</v>
      </c>
      <c r="F50" s="7">
        <f>F48*B50</f>
        <v>42.375</v>
      </c>
      <c r="G50" s="7">
        <f>F50</f>
        <v>42.375</v>
      </c>
    </row>
    <row r="51" spans="1:7" x14ac:dyDescent="0.25">
      <c r="D51" s="7">
        <f>SUM(D48:D50)</f>
        <v>1402.7987499999999</v>
      </c>
      <c r="G51" s="7">
        <f>SUM(G48:G50)</f>
        <v>324.875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19" workbookViewId="0">
      <selection activeCell="B39" sqref="B39"/>
    </sheetView>
  </sheetViews>
  <sheetFormatPr defaultRowHeight="15" x14ac:dyDescent="0.25"/>
  <cols>
    <col min="1" max="1" width="27.85546875" bestFit="1" customWidth="1"/>
  </cols>
  <sheetData>
    <row r="1" spans="1:7" x14ac:dyDescent="0.25">
      <c r="A1" t="s">
        <v>69</v>
      </c>
      <c r="C1">
        <v>1.5</v>
      </c>
    </row>
    <row r="2" spans="1:7" x14ac:dyDescent="0.25">
      <c r="A2" t="s">
        <v>70</v>
      </c>
      <c r="C2">
        <v>1</v>
      </c>
    </row>
    <row r="3" spans="1:7" x14ac:dyDescent="0.25">
      <c r="A3" t="s">
        <v>71</v>
      </c>
      <c r="C3">
        <v>7</v>
      </c>
    </row>
    <row r="4" spans="1:7" x14ac:dyDescent="0.25">
      <c r="A4" t="s">
        <v>72</v>
      </c>
      <c r="C4">
        <v>1</v>
      </c>
    </row>
    <row r="5" spans="1:7" x14ac:dyDescent="0.25">
      <c r="A5" t="s">
        <v>73</v>
      </c>
      <c r="C5">
        <v>1.5</v>
      </c>
    </row>
    <row r="7" spans="1:7" s="2" customFormat="1" ht="45" x14ac:dyDescent="0.25">
      <c r="B7" s="2" t="s">
        <v>70</v>
      </c>
      <c r="C7" s="2" t="s">
        <v>89</v>
      </c>
      <c r="D7" s="2" t="s">
        <v>90</v>
      </c>
      <c r="E7" s="2" t="s">
        <v>91</v>
      </c>
      <c r="F7" s="2" t="s">
        <v>93</v>
      </c>
      <c r="G7" s="2" t="s">
        <v>142</v>
      </c>
    </row>
    <row r="8" spans="1:7" x14ac:dyDescent="0.25">
      <c r="A8" t="s">
        <v>74</v>
      </c>
      <c r="B8" s="12" t="s">
        <v>92</v>
      </c>
      <c r="C8" s="12" t="s">
        <v>92</v>
      </c>
      <c r="D8" s="12" t="s">
        <v>92</v>
      </c>
      <c r="E8" s="12" t="s">
        <v>92</v>
      </c>
      <c r="F8" s="15">
        <f>SUM(B8:E8)</f>
        <v>0</v>
      </c>
      <c r="G8" s="15">
        <v>0</v>
      </c>
    </row>
    <row r="9" spans="1:7" x14ac:dyDescent="0.25">
      <c r="A9" t="s">
        <v>75</v>
      </c>
      <c r="B9">
        <v>8</v>
      </c>
      <c r="C9">
        <v>0</v>
      </c>
      <c r="D9">
        <v>0</v>
      </c>
      <c r="E9">
        <v>0</v>
      </c>
      <c r="F9" s="15">
        <f>SUM(B9:E9)</f>
        <v>8</v>
      </c>
      <c r="G9" s="17">
        <v>0</v>
      </c>
    </row>
    <row r="10" spans="1:7" x14ac:dyDescent="0.25">
      <c r="A10" t="s">
        <v>76</v>
      </c>
      <c r="B10">
        <v>0</v>
      </c>
      <c r="C10">
        <v>12</v>
      </c>
      <c r="D10">
        <v>0</v>
      </c>
      <c r="E10">
        <v>0</v>
      </c>
      <c r="F10" s="15">
        <f>SUM(B10:E10)</f>
        <v>12</v>
      </c>
      <c r="G10" s="17">
        <v>2</v>
      </c>
    </row>
    <row r="11" spans="1:7" x14ac:dyDescent="0.25">
      <c r="A11" t="s">
        <v>77</v>
      </c>
      <c r="B11">
        <v>0</v>
      </c>
      <c r="C11">
        <v>12</v>
      </c>
      <c r="D11">
        <v>0</v>
      </c>
      <c r="E11">
        <v>0</v>
      </c>
      <c r="F11" s="15">
        <f>SUM(B11:E11)</f>
        <v>12</v>
      </c>
      <c r="G11" s="17">
        <v>2</v>
      </c>
    </row>
    <row r="12" spans="1:7" x14ac:dyDescent="0.25">
      <c r="A12" t="s">
        <v>78</v>
      </c>
      <c r="B12">
        <v>0</v>
      </c>
      <c r="C12">
        <v>12</v>
      </c>
      <c r="D12">
        <v>0</v>
      </c>
      <c r="E12">
        <v>0</v>
      </c>
      <c r="F12" s="15">
        <f>SUM(B12:E12)</f>
        <v>12</v>
      </c>
      <c r="G12" s="17">
        <v>2</v>
      </c>
    </row>
    <row r="13" spans="1:7" x14ac:dyDescent="0.25">
      <c r="A13" t="s">
        <v>79</v>
      </c>
      <c r="B13">
        <v>0</v>
      </c>
      <c r="C13">
        <v>12</v>
      </c>
      <c r="D13">
        <v>0</v>
      </c>
      <c r="E13">
        <v>0</v>
      </c>
      <c r="F13" s="15">
        <f>SUM(B13:E13)</f>
        <v>12</v>
      </c>
      <c r="G13" s="17">
        <v>2</v>
      </c>
    </row>
    <row r="14" spans="1:7" x14ac:dyDescent="0.25">
      <c r="A14" t="s">
        <v>84</v>
      </c>
      <c r="B14">
        <v>0</v>
      </c>
      <c r="C14">
        <v>4</v>
      </c>
      <c r="D14">
        <v>4</v>
      </c>
      <c r="E14">
        <v>0</v>
      </c>
      <c r="F14" s="15">
        <f>SUM(B14:E14)</f>
        <v>8</v>
      </c>
      <c r="G14" s="17">
        <v>2</v>
      </c>
    </row>
    <row r="15" spans="1:7" x14ac:dyDescent="0.25">
      <c r="A15" t="s">
        <v>85</v>
      </c>
      <c r="B15">
        <v>0</v>
      </c>
      <c r="C15">
        <v>0</v>
      </c>
      <c r="D15">
        <v>8</v>
      </c>
      <c r="E15">
        <v>0</v>
      </c>
      <c r="F15" s="15">
        <f>SUM(B15:E15)</f>
        <v>8</v>
      </c>
      <c r="G15" s="17">
        <v>2</v>
      </c>
    </row>
    <row r="16" spans="1:7" x14ac:dyDescent="0.25">
      <c r="A16" t="s">
        <v>86</v>
      </c>
      <c r="B16">
        <v>0</v>
      </c>
      <c r="C16">
        <v>0</v>
      </c>
      <c r="D16">
        <v>0</v>
      </c>
      <c r="E16">
        <v>12</v>
      </c>
      <c r="F16" s="15">
        <f>SUM(B16:E16)</f>
        <v>12</v>
      </c>
      <c r="G16" s="17">
        <v>2</v>
      </c>
    </row>
    <row r="17" spans="1:11" x14ac:dyDescent="0.25">
      <c r="A17" t="s">
        <v>87</v>
      </c>
      <c r="B17">
        <v>0</v>
      </c>
      <c r="C17">
        <v>0</v>
      </c>
      <c r="D17">
        <v>0</v>
      </c>
      <c r="E17">
        <v>8</v>
      </c>
      <c r="F17" s="15">
        <f>SUM(B17:E17)</f>
        <v>8</v>
      </c>
      <c r="G17" s="17">
        <v>2</v>
      </c>
    </row>
    <row r="18" spans="1:11" x14ac:dyDescent="0.25">
      <c r="A18" t="s">
        <v>88</v>
      </c>
      <c r="B18">
        <v>0</v>
      </c>
      <c r="C18">
        <v>0</v>
      </c>
      <c r="D18">
        <v>0</v>
      </c>
      <c r="E18">
        <v>0</v>
      </c>
      <c r="F18" s="15">
        <f>SUM(B18:E18)</f>
        <v>0</v>
      </c>
      <c r="G18" s="17">
        <v>0</v>
      </c>
    </row>
    <row r="19" spans="1:11" x14ac:dyDescent="0.25">
      <c r="F19" s="15">
        <f>SUM(F8:F18)</f>
        <v>92</v>
      </c>
    </row>
    <row r="21" spans="1:11" x14ac:dyDescent="0.25">
      <c r="B21" t="s">
        <v>75</v>
      </c>
      <c r="C21" t="s">
        <v>76</v>
      </c>
      <c r="D21" t="s">
        <v>77</v>
      </c>
      <c r="E21" t="s">
        <v>78</v>
      </c>
      <c r="F21" s="2" t="s">
        <v>79</v>
      </c>
      <c r="G21" t="s">
        <v>80</v>
      </c>
      <c r="H21" t="s">
        <v>143</v>
      </c>
      <c r="I21" t="s">
        <v>144</v>
      </c>
      <c r="J21" t="s">
        <v>145</v>
      </c>
    </row>
    <row r="22" spans="1:11" x14ac:dyDescent="0.25">
      <c r="A22" t="s">
        <v>151</v>
      </c>
      <c r="B22" s="17">
        <v>8</v>
      </c>
      <c r="C22" s="17">
        <v>8</v>
      </c>
      <c r="D22" s="17">
        <v>8</v>
      </c>
      <c r="E22" s="17">
        <v>8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</row>
    <row r="23" spans="1:11" x14ac:dyDescent="0.25">
      <c r="A23" t="s">
        <v>95</v>
      </c>
      <c r="B23" s="17">
        <v>0</v>
      </c>
      <c r="C23" s="17">
        <v>4</v>
      </c>
      <c r="D23" s="17">
        <v>4</v>
      </c>
      <c r="E23" s="17">
        <v>4</v>
      </c>
      <c r="F23" s="17">
        <v>0</v>
      </c>
      <c r="G23" s="17">
        <v>4</v>
      </c>
      <c r="H23" s="17">
        <v>0</v>
      </c>
      <c r="I23" s="17">
        <v>0</v>
      </c>
      <c r="J23" s="17">
        <v>0</v>
      </c>
    </row>
    <row r="24" spans="1:11" x14ac:dyDescent="0.25">
      <c r="A24" t="s">
        <v>96</v>
      </c>
      <c r="B24" s="17">
        <v>0</v>
      </c>
      <c r="C24" s="17">
        <v>0</v>
      </c>
      <c r="D24" s="17">
        <v>0</v>
      </c>
      <c r="E24" s="17">
        <v>0</v>
      </c>
      <c r="F24" s="17">
        <v>2</v>
      </c>
      <c r="G24" s="17">
        <v>0</v>
      </c>
      <c r="H24" s="17">
        <v>2</v>
      </c>
      <c r="I24" s="17">
        <v>2</v>
      </c>
      <c r="J24" s="17">
        <v>2</v>
      </c>
    </row>
    <row r="25" spans="1:11" x14ac:dyDescent="0.25">
      <c r="A25" t="s">
        <v>137</v>
      </c>
      <c r="B25" s="17">
        <v>0</v>
      </c>
      <c r="C25" s="17">
        <v>0</v>
      </c>
      <c r="D25" s="17">
        <v>0</v>
      </c>
      <c r="E25" s="17">
        <v>0</v>
      </c>
      <c r="F25" s="17">
        <v>2</v>
      </c>
      <c r="G25" s="17">
        <v>2</v>
      </c>
      <c r="H25" s="17">
        <v>2</v>
      </c>
      <c r="I25" s="17">
        <v>2</v>
      </c>
      <c r="J25" s="17">
        <v>2</v>
      </c>
    </row>
    <row r="26" spans="1:11" x14ac:dyDescent="0.25">
      <c r="A26" t="s">
        <v>146</v>
      </c>
      <c r="B26" s="17">
        <v>0</v>
      </c>
      <c r="C26" s="17">
        <v>0</v>
      </c>
      <c r="D26" s="17">
        <v>0</v>
      </c>
      <c r="E26" s="17">
        <v>0</v>
      </c>
      <c r="F26" s="17">
        <v>2</v>
      </c>
      <c r="G26" s="17">
        <v>2</v>
      </c>
      <c r="H26" s="17">
        <v>0</v>
      </c>
      <c r="I26" s="17">
        <v>2</v>
      </c>
      <c r="J26" s="17">
        <v>2</v>
      </c>
    </row>
    <row r="27" spans="1:11" x14ac:dyDescent="0.25">
      <c r="B27" s="17">
        <v>0</v>
      </c>
      <c r="C27" s="17">
        <v>0</v>
      </c>
      <c r="D27" s="17">
        <v>0</v>
      </c>
      <c r="E27" s="17">
        <v>0</v>
      </c>
      <c r="F27" s="17">
        <v>2</v>
      </c>
      <c r="G27" s="17">
        <v>0</v>
      </c>
      <c r="H27" s="17">
        <v>2</v>
      </c>
      <c r="I27" s="17">
        <v>2</v>
      </c>
      <c r="J27" s="17">
        <v>0</v>
      </c>
    </row>
    <row r="28" spans="1:11" x14ac:dyDescent="0.25">
      <c r="B28" s="17">
        <v>0</v>
      </c>
      <c r="C28" s="17">
        <v>0</v>
      </c>
      <c r="D28" s="17">
        <v>0</v>
      </c>
      <c r="E28" s="17">
        <v>0</v>
      </c>
      <c r="F28" s="17">
        <v>2</v>
      </c>
      <c r="G28" s="17">
        <v>0</v>
      </c>
      <c r="H28" s="17">
        <v>0</v>
      </c>
      <c r="I28" s="17">
        <v>2</v>
      </c>
      <c r="J28" s="17">
        <v>2</v>
      </c>
    </row>
    <row r="29" spans="1:11" x14ac:dyDescent="0.25">
      <c r="A29" t="s">
        <v>147</v>
      </c>
      <c r="B29" s="17">
        <v>0</v>
      </c>
      <c r="C29" s="17">
        <v>0</v>
      </c>
      <c r="D29" s="17">
        <v>0</v>
      </c>
      <c r="E29" s="17">
        <v>0</v>
      </c>
      <c r="F29" s="17">
        <v>2</v>
      </c>
      <c r="G29" s="17">
        <v>0</v>
      </c>
      <c r="H29" s="17">
        <v>2</v>
      </c>
      <c r="I29" s="17">
        <v>2</v>
      </c>
      <c r="J29" s="17">
        <v>0</v>
      </c>
    </row>
    <row r="30" spans="1:11" x14ac:dyDescent="0.25">
      <c r="B30" s="17">
        <f>SUM(B22:B29)</f>
        <v>8</v>
      </c>
      <c r="C30" s="17">
        <f>SUM(C22:C29)</f>
        <v>12</v>
      </c>
      <c r="D30" s="17">
        <f>SUM(D22:D29)</f>
        <v>12</v>
      </c>
      <c r="E30" s="17">
        <f>SUM(E22:E29)</f>
        <v>12</v>
      </c>
      <c r="F30" s="17">
        <f>SUM(F22:F29)</f>
        <v>12</v>
      </c>
      <c r="G30" s="17">
        <f>SUM(G22:G29)</f>
        <v>8</v>
      </c>
      <c r="H30" s="17">
        <f>SUM(H22:H29)</f>
        <v>8</v>
      </c>
      <c r="I30" s="17">
        <f>SUM(I22:I29)</f>
        <v>12</v>
      </c>
      <c r="J30" s="17">
        <f>SUM(J22:J29)</f>
        <v>8</v>
      </c>
      <c r="K30" s="17">
        <f>SUM(B30:J30)</f>
        <v>92</v>
      </c>
    </row>
    <row r="32" spans="1:11" x14ac:dyDescent="0.25">
      <c r="A32" t="s">
        <v>152</v>
      </c>
    </row>
    <row r="33" spans="1:7" x14ac:dyDescent="0.25">
      <c r="A33" t="s">
        <v>153</v>
      </c>
    </row>
    <row r="36" spans="1:7" x14ac:dyDescent="0.25">
      <c r="A36" t="s">
        <v>104</v>
      </c>
      <c r="B36" s="9">
        <v>0.1</v>
      </c>
    </row>
    <row r="37" spans="1:7" x14ac:dyDescent="0.25">
      <c r="A37" t="s">
        <v>105</v>
      </c>
      <c r="B37" s="7">
        <v>20</v>
      </c>
    </row>
    <row r="38" spans="1:7" x14ac:dyDescent="0.25">
      <c r="A38" t="s">
        <v>106</v>
      </c>
      <c r="B38" s="7">
        <v>11.5</v>
      </c>
    </row>
    <row r="39" spans="1:7" x14ac:dyDescent="0.25">
      <c r="A39" t="s">
        <v>19</v>
      </c>
      <c r="B39" s="7">
        <f>Rates!D32</f>
        <v>26.9725</v>
      </c>
    </row>
    <row r="40" spans="1:7" x14ac:dyDescent="0.25">
      <c r="A40" t="s">
        <v>107</v>
      </c>
      <c r="B40" s="7">
        <v>2.0499999999999998</v>
      </c>
    </row>
    <row r="41" spans="1:7" x14ac:dyDescent="0.25">
      <c r="A41" t="s">
        <v>110</v>
      </c>
      <c r="B41" s="7">
        <v>1.25</v>
      </c>
    </row>
    <row r="42" spans="1:7" x14ac:dyDescent="0.25">
      <c r="F42" t="s">
        <v>109</v>
      </c>
    </row>
    <row r="43" spans="1:7" x14ac:dyDescent="0.25">
      <c r="A43" t="s">
        <v>100</v>
      </c>
      <c r="B43">
        <v>1</v>
      </c>
      <c r="C43" s="7">
        <v>95</v>
      </c>
      <c r="F43" s="7">
        <f>C43</f>
        <v>95</v>
      </c>
    </row>
    <row r="44" spans="1:7" x14ac:dyDescent="0.25">
      <c r="A44" t="s">
        <v>101</v>
      </c>
      <c r="B44">
        <v>1.5</v>
      </c>
      <c r="C44" s="7">
        <f>B44*B37</f>
        <v>30</v>
      </c>
      <c r="F44" s="7">
        <f>C44</f>
        <v>30</v>
      </c>
    </row>
    <row r="45" spans="1:7" x14ac:dyDescent="0.25">
      <c r="A45" t="s">
        <v>17</v>
      </c>
      <c r="B45">
        <v>10</v>
      </c>
      <c r="C45" s="7">
        <f>B39*B45</f>
        <v>269.72500000000002</v>
      </c>
    </row>
    <row r="46" spans="1:7" x14ac:dyDescent="0.25">
      <c r="A46" t="s">
        <v>97</v>
      </c>
      <c r="B46" s="17">
        <f>K30</f>
        <v>92</v>
      </c>
      <c r="C46" s="7">
        <f>B40*B46</f>
        <v>188.6</v>
      </c>
      <c r="F46" s="7">
        <f>B41*B46</f>
        <v>115</v>
      </c>
      <c r="G46" s="7">
        <f>F46/2</f>
        <v>57.5</v>
      </c>
    </row>
    <row r="47" spans="1:7" x14ac:dyDescent="0.25">
      <c r="A47" t="s">
        <v>98</v>
      </c>
      <c r="B47">
        <v>8</v>
      </c>
      <c r="C47" s="7">
        <f>B47*B38</f>
        <v>92</v>
      </c>
    </row>
    <row r="48" spans="1:7" x14ac:dyDescent="0.25">
      <c r="A48" t="s">
        <v>99</v>
      </c>
      <c r="B48">
        <v>8.5</v>
      </c>
      <c r="C48" s="7">
        <f>B48*B37</f>
        <v>170</v>
      </c>
    </row>
    <row r="49" spans="1:7" x14ac:dyDescent="0.25">
      <c r="A49" t="s">
        <v>102</v>
      </c>
      <c r="B49">
        <f>B46*B36</f>
        <v>9.2000000000000011</v>
      </c>
      <c r="C49" s="7">
        <f>B49*B37</f>
        <v>184.00000000000003</v>
      </c>
    </row>
    <row r="50" spans="1:7" x14ac:dyDescent="0.25">
      <c r="A50" t="s">
        <v>103</v>
      </c>
      <c r="B50">
        <v>1.5</v>
      </c>
      <c r="C50" s="7">
        <f>B50*B37</f>
        <v>30</v>
      </c>
      <c r="F50" s="7">
        <f>C50</f>
        <v>30</v>
      </c>
    </row>
    <row r="51" spans="1:7" x14ac:dyDescent="0.25">
      <c r="C51" s="7">
        <f>SUM(C43:C50)</f>
        <v>1059.325</v>
      </c>
      <c r="D51" s="7">
        <f>C51</f>
        <v>1059.325</v>
      </c>
      <c r="F51" s="7">
        <f>SUM(F43:F50)</f>
        <v>270</v>
      </c>
      <c r="G51" s="7">
        <f>F51</f>
        <v>270</v>
      </c>
    </row>
    <row r="52" spans="1:7" x14ac:dyDescent="0.25">
      <c r="C52" s="7"/>
    </row>
    <row r="53" spans="1:7" x14ac:dyDescent="0.25">
      <c r="A53" t="s">
        <v>108</v>
      </c>
      <c r="B53" s="9">
        <v>0.15</v>
      </c>
      <c r="C53" s="7">
        <f>C51*B53</f>
        <v>158.89875000000001</v>
      </c>
      <c r="D53" s="7">
        <f>C53</f>
        <v>158.89875000000001</v>
      </c>
      <c r="F53" s="7">
        <f>F51*B53</f>
        <v>40.5</v>
      </c>
      <c r="G53" s="7">
        <f>F53</f>
        <v>40.5</v>
      </c>
    </row>
    <row r="54" spans="1:7" x14ac:dyDescent="0.25">
      <c r="D54" s="7">
        <f>SUM(D51:D53)</f>
        <v>1218.2237500000001</v>
      </c>
      <c r="G54" s="7">
        <f>SUM(G51:G53)</f>
        <v>310.5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Rates</vt:lpstr>
      <vt:lpstr>Preferred Scenerio</vt:lpstr>
      <vt:lpstr>Status Quo Scenerio</vt:lpstr>
      <vt:lpstr>1000 Capacity Scenerio</vt:lpstr>
      <vt:lpstr>750 Capacity Scenerio</vt:lpstr>
      <vt:lpstr>Bombers-1250</vt:lpstr>
      <vt:lpstr>Bobmers 1000</vt:lpstr>
      <vt:lpstr>Bomber - 750</vt:lpstr>
      <vt:lpstr>Bobmers - 500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MCohoe</dc:creator>
  <cp:lastModifiedBy>MCohoe</cp:lastModifiedBy>
  <dcterms:created xsi:type="dcterms:W3CDTF">2014-03-08T10:17:04Z</dcterms:created>
  <dcterms:modified xsi:type="dcterms:W3CDTF">2014-03-10T09:27:41Z</dcterms:modified>
</cp:coreProperties>
</file>